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fad689fe115198d/CEDEPESCA atual/FIP/2024/"/>
    </mc:Choice>
  </mc:AlternateContent>
  <xr:revisionPtr revIDLastSave="0" documentId="8_{68CDD180-5AFD-49CB-8CEB-601718905F25}" xr6:coauthVersionLast="47" xr6:coauthVersionMax="47" xr10:uidLastSave="{00000000-0000-0000-0000-000000000000}"/>
  <bookViews>
    <workbookView xWindow="-108" yWindow="-108" windowWidth="23256" windowHeight="12456" tabRatio="845" activeTab="1" xr2:uid="{00000000-000D-0000-FFFF-FFFF00000000}"/>
  </bookViews>
  <sheets>
    <sheet name="BMT Template" sheetId="5" r:id="rId1"/>
    <sheet name="BMT Dashboard" sheetId="6" r:id="rId2"/>
  </sheets>
  <definedNames>
    <definedName name="_xlnm.Print_Area" localSheetId="1">'BMT Dashboard'!$B$1:$H$141</definedName>
    <definedName name="_xlnm.Print_Area" localSheetId="0">'BMT Template'!$B$1:$AL$34</definedName>
    <definedName name="Expected">'BMT Template'!$G$3:$S$30</definedName>
    <definedName name="ValidDepts">'BMT Template'!$AS$5:$AS$8</definedName>
    <definedName name="ValidScoringLevels">'BMT Template'!$AS$6:$AS$8</definedName>
    <definedName name="Year1Range">'BMT Template'!$E$3:$E$30</definedName>
    <definedName name="Year2Range">'BMT Template'!$W$3:$W$30</definedName>
    <definedName name="Year3Range">'BMT Template'!$AA$3:$AA$30</definedName>
    <definedName name="Year4Range">'BMT Template'!$AE$3:$AE$30</definedName>
    <definedName name="Year5Range">'BMT Template'!$AI$3:$AI$30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5" l="1"/>
  <c r="H3" i="5" s="1"/>
  <c r="I4" i="5"/>
  <c r="H4" i="5" s="1"/>
  <c r="I5" i="5"/>
  <c r="J5" i="5" s="1"/>
  <c r="I6" i="5"/>
  <c r="H6" i="5" s="1"/>
  <c r="I7" i="5"/>
  <c r="H7" i="5" s="1"/>
  <c r="I8" i="5"/>
  <c r="H8" i="5" s="1"/>
  <c r="I9" i="5"/>
  <c r="J9" i="5" s="1"/>
  <c r="I10" i="5"/>
  <c r="H10" i="5" s="1"/>
  <c r="I11" i="5"/>
  <c r="H11" i="5" s="1"/>
  <c r="I12" i="5"/>
  <c r="H12" i="5" s="1"/>
  <c r="I13" i="5"/>
  <c r="J13" i="5" s="1"/>
  <c r="I14" i="5"/>
  <c r="H14" i="5" s="1"/>
  <c r="I15" i="5"/>
  <c r="H15" i="5" s="1"/>
  <c r="I16" i="5"/>
  <c r="H16" i="5" s="1"/>
  <c r="I17" i="5"/>
  <c r="J17" i="5" s="1"/>
  <c r="I18" i="5"/>
  <c r="H18" i="5" s="1"/>
  <c r="I19" i="5"/>
  <c r="H19" i="5" s="1"/>
  <c r="I20" i="5"/>
  <c r="H20" i="5" s="1"/>
  <c r="I21" i="5"/>
  <c r="J21" i="5" s="1"/>
  <c r="I22" i="5"/>
  <c r="H22" i="5" s="1"/>
  <c r="I23" i="5"/>
  <c r="H23" i="5" s="1"/>
  <c r="I24" i="5"/>
  <c r="H24" i="5" s="1"/>
  <c r="I25" i="5"/>
  <c r="J25" i="5" s="1"/>
  <c r="I26" i="5"/>
  <c r="H26" i="5" s="1"/>
  <c r="I27" i="5"/>
  <c r="H27" i="5" s="1"/>
  <c r="I28" i="5"/>
  <c r="H28" i="5" s="1"/>
  <c r="I29" i="5"/>
  <c r="J29" i="5" s="1"/>
  <c r="I30" i="5"/>
  <c r="H30" i="5" s="1"/>
  <c r="X3" i="5"/>
  <c r="X4" i="5"/>
  <c r="X5" i="5"/>
  <c r="X6" i="5"/>
  <c r="X7" i="5"/>
  <c r="X8" i="5"/>
  <c r="Y8" i="5"/>
  <c r="X9" i="5"/>
  <c r="Y9" i="5"/>
  <c r="X10" i="5"/>
  <c r="X11" i="5"/>
  <c r="X12" i="5"/>
  <c r="X13" i="5"/>
  <c r="X14" i="5"/>
  <c r="Y14" i="5"/>
  <c r="X15" i="5"/>
  <c r="X16" i="5"/>
  <c r="X17" i="5"/>
  <c r="Y17" i="5"/>
  <c r="X18" i="5"/>
  <c r="Y18" i="5"/>
  <c r="X19" i="5"/>
  <c r="X20" i="5"/>
  <c r="X21" i="5"/>
  <c r="X22" i="5"/>
  <c r="Y22" i="5"/>
  <c r="X23" i="5"/>
  <c r="X24" i="5"/>
  <c r="X25" i="5"/>
  <c r="Y25" i="5"/>
  <c r="X26" i="5"/>
  <c r="Y26" i="5"/>
  <c r="X27" i="5"/>
  <c r="X28" i="5"/>
  <c r="X29" i="5"/>
  <c r="X30" i="5"/>
  <c r="Y30" i="5"/>
  <c r="Y23" i="5" l="1"/>
  <c r="Z23" i="5" s="1"/>
  <c r="Y15" i="5"/>
  <c r="Y28" i="5"/>
  <c r="Y12" i="5"/>
  <c r="Z12" i="5" s="1"/>
  <c r="Y7" i="5"/>
  <c r="Z7" i="5" s="1"/>
  <c r="Y4" i="5"/>
  <c r="Z17" i="5"/>
  <c r="Z26" i="5"/>
  <c r="Z18" i="5"/>
  <c r="Z28" i="5"/>
  <c r="Z9" i="5"/>
  <c r="J26" i="5"/>
  <c r="Z25" i="5"/>
  <c r="Y20" i="5"/>
  <c r="Z20" i="5" s="1"/>
  <c r="Z4" i="5"/>
  <c r="J18" i="5"/>
  <c r="Y10" i="5"/>
  <c r="Z10" i="5" s="1"/>
  <c r="Z8" i="5"/>
  <c r="Y6" i="5"/>
  <c r="J10" i="5"/>
  <c r="Y16" i="5"/>
  <c r="Z16" i="5" s="1"/>
  <c r="J28" i="5"/>
  <c r="J20" i="5"/>
  <c r="J12" i="5"/>
  <c r="J4" i="5"/>
  <c r="Y24" i="5"/>
  <c r="Z24" i="5" s="1"/>
  <c r="J30" i="5"/>
  <c r="J22" i="5"/>
  <c r="J14" i="5"/>
  <c r="J6" i="5"/>
  <c r="J24" i="5"/>
  <c r="J16" i="5"/>
  <c r="J8" i="5"/>
  <c r="Y27" i="5"/>
  <c r="Z27" i="5" s="1"/>
  <c r="Z22" i="5"/>
  <c r="Y19" i="5"/>
  <c r="Z14" i="5"/>
  <c r="Y11" i="5"/>
  <c r="Z11" i="5" s="1"/>
  <c r="Z6" i="5"/>
  <c r="Y3" i="5"/>
  <c r="Z3" i="5" s="1"/>
  <c r="Z15" i="5"/>
  <c r="H29" i="5"/>
  <c r="J27" i="5"/>
  <c r="H25" i="5"/>
  <c r="J23" i="5"/>
  <c r="H21" i="5"/>
  <c r="J19" i="5"/>
  <c r="H17" i="5"/>
  <c r="J15" i="5"/>
  <c r="H13" i="5"/>
  <c r="J11" i="5"/>
  <c r="H9" i="5"/>
  <c r="J7" i="5"/>
  <c r="H5" i="5"/>
  <c r="J3" i="5"/>
  <c r="Y21" i="5"/>
  <c r="Z21" i="5" s="1"/>
  <c r="Y13" i="5"/>
  <c r="Z13" i="5" s="1"/>
  <c r="Y5" i="5"/>
  <c r="Z5" i="5" s="1"/>
  <c r="Y29" i="5"/>
  <c r="Z29" i="5" s="1"/>
  <c r="Z30" i="5"/>
  <c r="Z19" i="5"/>
  <c r="AB3" i="5"/>
  <c r="AF3" i="5"/>
  <c r="AB4" i="5"/>
  <c r="AF4" i="5"/>
  <c r="AB5" i="5"/>
  <c r="AF5" i="5"/>
  <c r="AB6" i="5"/>
  <c r="AF6" i="5"/>
  <c r="AB7" i="5"/>
  <c r="AF7" i="5"/>
  <c r="AB8" i="5"/>
  <c r="AF8" i="5"/>
  <c r="AB9" i="5"/>
  <c r="AF9" i="5"/>
  <c r="AB10" i="5"/>
  <c r="AF10" i="5"/>
  <c r="AB11" i="5"/>
  <c r="AF11" i="5"/>
  <c r="AB12" i="5"/>
  <c r="AF12" i="5"/>
  <c r="AB13" i="5"/>
  <c r="AF13" i="5"/>
  <c r="AB14" i="5"/>
  <c r="AF14" i="5"/>
  <c r="AB15" i="5"/>
  <c r="AF15" i="5"/>
  <c r="AB16" i="5"/>
  <c r="AF16" i="5"/>
  <c r="AB17" i="5"/>
  <c r="AF17" i="5"/>
  <c r="AB18" i="5"/>
  <c r="AF18" i="5"/>
  <c r="AB19" i="5"/>
  <c r="AF19" i="5"/>
  <c r="AB20" i="5"/>
  <c r="AF20" i="5"/>
  <c r="AB21" i="5"/>
  <c r="AF21" i="5"/>
  <c r="AB22" i="5"/>
  <c r="AF22" i="5"/>
  <c r="AB23" i="5"/>
  <c r="AF23" i="5"/>
  <c r="AB24" i="5"/>
  <c r="AF24" i="5"/>
  <c r="AB25" i="5"/>
  <c r="AF25" i="5"/>
  <c r="AB26" i="5"/>
  <c r="AF26" i="5"/>
  <c r="AB27" i="5"/>
  <c r="AF27" i="5"/>
  <c r="AB28" i="5"/>
  <c r="AF28" i="5"/>
  <c r="AB29" i="5"/>
  <c r="AF29" i="5"/>
  <c r="AB30" i="5"/>
  <c r="AF30" i="5"/>
  <c r="G34" i="5" l="1"/>
  <c r="G33" i="5"/>
  <c r="G32" i="5"/>
  <c r="G31" i="5"/>
  <c r="M22" i="5"/>
  <c r="Q22" i="5"/>
  <c r="AG22" i="5" s="1"/>
  <c r="AH22" i="5" s="1"/>
  <c r="U22" i="5"/>
  <c r="V22" i="5" s="1"/>
  <c r="M23" i="5"/>
  <c r="Q23" i="5"/>
  <c r="U23" i="5"/>
  <c r="V23" i="5" s="1"/>
  <c r="M24" i="5"/>
  <c r="Q24" i="5"/>
  <c r="AG24" i="5" s="1"/>
  <c r="AH24" i="5" s="1"/>
  <c r="U24" i="5"/>
  <c r="V24" i="5" s="1"/>
  <c r="M25" i="5"/>
  <c r="Q25" i="5"/>
  <c r="U25" i="5"/>
  <c r="V25" i="5" s="1"/>
  <c r="M26" i="5"/>
  <c r="Q26" i="5"/>
  <c r="U26" i="5"/>
  <c r="V26" i="5" s="1"/>
  <c r="M27" i="5"/>
  <c r="AC27" i="5" s="1"/>
  <c r="AD27" i="5" s="1"/>
  <c r="Q27" i="5"/>
  <c r="U27" i="5"/>
  <c r="V27" i="5" s="1"/>
  <c r="M28" i="5"/>
  <c r="Q28" i="5"/>
  <c r="U28" i="5"/>
  <c r="V28" i="5" s="1"/>
  <c r="M29" i="5"/>
  <c r="L29" i="5" s="1"/>
  <c r="Q29" i="5"/>
  <c r="U29" i="5"/>
  <c r="V29" i="5" s="1"/>
  <c r="M30" i="5"/>
  <c r="Q30" i="5"/>
  <c r="U30" i="5"/>
  <c r="Q3" i="5"/>
  <c r="U3" i="5"/>
  <c r="Q4" i="5"/>
  <c r="U4" i="5"/>
  <c r="Q5" i="5"/>
  <c r="U5" i="5"/>
  <c r="V5" i="5" s="1"/>
  <c r="Q6" i="5"/>
  <c r="P6" i="5" s="1"/>
  <c r="U6" i="5"/>
  <c r="V6" i="5" s="1"/>
  <c r="Q7" i="5"/>
  <c r="U7" i="5"/>
  <c r="Q8" i="5"/>
  <c r="U8" i="5"/>
  <c r="V8" i="5" s="1"/>
  <c r="Q9" i="5"/>
  <c r="U9" i="5"/>
  <c r="Q10" i="5"/>
  <c r="U10" i="5"/>
  <c r="V10" i="5" s="1"/>
  <c r="Q11" i="5"/>
  <c r="U11" i="5"/>
  <c r="V11" i="5" s="1"/>
  <c r="Q12" i="5"/>
  <c r="AG12" i="5" s="1"/>
  <c r="AH12" i="5" s="1"/>
  <c r="U12" i="5"/>
  <c r="V12" i="5" s="1"/>
  <c r="Q13" i="5"/>
  <c r="AG13" i="5" s="1"/>
  <c r="AH13" i="5" s="1"/>
  <c r="U13" i="5"/>
  <c r="Q14" i="5"/>
  <c r="U14" i="5"/>
  <c r="V14" i="5" s="1"/>
  <c r="Q15" i="5"/>
  <c r="AG15" i="5" s="1"/>
  <c r="AH15" i="5" s="1"/>
  <c r="U15" i="5"/>
  <c r="V15" i="5" s="1"/>
  <c r="Q16" i="5"/>
  <c r="AG16" i="5" s="1"/>
  <c r="AH16" i="5" s="1"/>
  <c r="U16" i="5"/>
  <c r="V16" i="5" s="1"/>
  <c r="Q17" i="5"/>
  <c r="U17" i="5"/>
  <c r="V17" i="5" s="1"/>
  <c r="Q18" i="5"/>
  <c r="U18" i="5"/>
  <c r="V18" i="5" s="1"/>
  <c r="Q19" i="5"/>
  <c r="U19" i="5"/>
  <c r="V19" i="5" s="1"/>
  <c r="Q20" i="5"/>
  <c r="U20" i="5"/>
  <c r="V20" i="5" s="1"/>
  <c r="Q21" i="5"/>
  <c r="AG21" i="5" s="1"/>
  <c r="AH21" i="5" s="1"/>
  <c r="U21" i="5"/>
  <c r="V21" i="5" s="1"/>
  <c r="M6" i="5"/>
  <c r="M8" i="5"/>
  <c r="M21" i="5"/>
  <c r="AC21" i="5" s="1"/>
  <c r="AD21" i="5" s="1"/>
  <c r="M5" i="5"/>
  <c r="M10" i="5"/>
  <c r="L10" i="5" s="1"/>
  <c r="M13" i="5"/>
  <c r="M16" i="5"/>
  <c r="AJ14" i="5"/>
  <c r="M14" i="5"/>
  <c r="T14" i="5"/>
  <c r="F6" i="5"/>
  <c r="M3" i="5"/>
  <c r="M4" i="5"/>
  <c r="M7" i="5"/>
  <c r="M9" i="5"/>
  <c r="M11" i="5"/>
  <c r="M12" i="5"/>
  <c r="AC12" i="5" s="1"/>
  <c r="AD12" i="5" s="1"/>
  <c r="M15" i="5"/>
  <c r="M17" i="5"/>
  <c r="AC17" i="5" s="1"/>
  <c r="AD17" i="5" s="1"/>
  <c r="M18" i="5"/>
  <c r="AC18" i="5" s="1"/>
  <c r="AD18" i="5" s="1"/>
  <c r="M19" i="5"/>
  <c r="M20" i="5"/>
  <c r="AC20" i="5" s="1"/>
  <c r="AD20" i="5" s="1"/>
  <c r="P7" i="5"/>
  <c r="L22" i="5"/>
  <c r="AJ9" i="5"/>
  <c r="AJ10" i="5"/>
  <c r="AJ12" i="5"/>
  <c r="AJ13" i="5"/>
  <c r="T13" i="5"/>
  <c r="AJ15" i="5"/>
  <c r="AJ16" i="5"/>
  <c r="AJ17" i="5"/>
  <c r="AJ18" i="5"/>
  <c r="AJ19" i="5"/>
  <c r="AK19" i="5"/>
  <c r="AJ20" i="5"/>
  <c r="AJ21" i="5"/>
  <c r="AJ22" i="5"/>
  <c r="AJ23" i="5"/>
  <c r="AJ24" i="5"/>
  <c r="AJ25" i="5"/>
  <c r="AJ26" i="5"/>
  <c r="AJ28" i="5"/>
  <c r="AJ29" i="5"/>
  <c r="AJ30" i="5"/>
  <c r="F3" i="5"/>
  <c r="F4" i="5"/>
  <c r="F5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AJ3" i="5"/>
  <c r="AJ27" i="5"/>
  <c r="AJ11" i="5"/>
  <c r="AJ4" i="5"/>
  <c r="AJ5" i="5"/>
  <c r="AK5" i="5"/>
  <c r="AJ6" i="5"/>
  <c r="AJ7" i="5"/>
  <c r="AJ8" i="5"/>
  <c r="AI40" i="5"/>
  <c r="AE40" i="5"/>
  <c r="AA40" i="5"/>
  <c r="AI39" i="5"/>
  <c r="AE39" i="5"/>
  <c r="AA39" i="5"/>
  <c r="AI38" i="5"/>
  <c r="AE38" i="5"/>
  <c r="AA38" i="5"/>
  <c r="B20" i="6"/>
  <c r="B21" i="6"/>
  <c r="B22" i="6"/>
  <c r="T3" i="5"/>
  <c r="AK4" i="5" l="1"/>
  <c r="V4" i="5"/>
  <c r="T30" i="5"/>
  <c r="V30" i="5"/>
  <c r="AK13" i="5"/>
  <c r="AL13" i="5" s="1"/>
  <c r="V13" i="5"/>
  <c r="T9" i="5"/>
  <c r="V9" i="5"/>
  <c r="AK7" i="5"/>
  <c r="AL7" i="5" s="1"/>
  <c r="V7" i="5"/>
  <c r="AK3" i="5"/>
  <c r="AL3" i="5" s="1"/>
  <c r="V3" i="5"/>
  <c r="AQ54" i="5"/>
  <c r="D56" i="6" s="1"/>
  <c r="AP58" i="5"/>
  <c r="H54" i="6" s="1"/>
  <c r="AL19" i="5"/>
  <c r="N12" i="5"/>
  <c r="AK24" i="5"/>
  <c r="AK21" i="5"/>
  <c r="AK14" i="5"/>
  <c r="AL14" i="5" s="1"/>
  <c r="T5" i="5"/>
  <c r="T21" i="5"/>
  <c r="T19" i="5"/>
  <c r="AK22" i="5"/>
  <c r="P22" i="5"/>
  <c r="E31" i="5"/>
  <c r="N15" i="5"/>
  <c r="AC15" i="5"/>
  <c r="AD15" i="5" s="1"/>
  <c r="L7" i="5"/>
  <c r="AC7" i="5"/>
  <c r="AD7" i="5" s="1"/>
  <c r="N16" i="5"/>
  <c r="AC16" i="5"/>
  <c r="AD16" i="5" s="1"/>
  <c r="R19" i="5"/>
  <c r="AG19" i="5"/>
  <c r="AH19" i="5" s="1"/>
  <c r="R17" i="5"/>
  <c r="AG17" i="5"/>
  <c r="AH17" i="5" s="1"/>
  <c r="R30" i="5"/>
  <c r="AG30" i="5"/>
  <c r="AH30" i="5" s="1"/>
  <c r="N29" i="5"/>
  <c r="AC29" i="5"/>
  <c r="AD29" i="5" s="1"/>
  <c r="P26" i="5"/>
  <c r="AG26" i="5"/>
  <c r="AH26" i="5" s="1"/>
  <c r="L25" i="5"/>
  <c r="AC25" i="5"/>
  <c r="AD25" i="5" s="1"/>
  <c r="L19" i="5"/>
  <c r="AC19" i="5"/>
  <c r="AD19" i="5" s="1"/>
  <c r="L4" i="5"/>
  <c r="AC4" i="5"/>
  <c r="AD4" i="5" s="1"/>
  <c r="N13" i="5"/>
  <c r="AC13" i="5"/>
  <c r="AD13" i="5" s="1"/>
  <c r="N8" i="5"/>
  <c r="AC8" i="5"/>
  <c r="AD8" i="5" s="1"/>
  <c r="R11" i="5"/>
  <c r="AG11" i="5"/>
  <c r="AH11" i="5" s="1"/>
  <c r="R9" i="5"/>
  <c r="AG9" i="5"/>
  <c r="AH9" i="5" s="1"/>
  <c r="R7" i="5"/>
  <c r="AG7" i="5"/>
  <c r="AH7" i="5" s="1"/>
  <c r="R5" i="5"/>
  <c r="AG5" i="5"/>
  <c r="AH5" i="5" s="1"/>
  <c r="R3" i="5"/>
  <c r="AG3" i="5"/>
  <c r="AH3" i="5" s="1"/>
  <c r="L30" i="5"/>
  <c r="AC30" i="5"/>
  <c r="AD30" i="5" s="1"/>
  <c r="R27" i="5"/>
  <c r="AG27" i="5"/>
  <c r="AH27" i="5" s="1"/>
  <c r="N26" i="5"/>
  <c r="AC26" i="5"/>
  <c r="AD26" i="5" s="1"/>
  <c r="R23" i="5"/>
  <c r="AG23" i="5"/>
  <c r="AH23" i="5" s="1"/>
  <c r="N22" i="5"/>
  <c r="AC22" i="5"/>
  <c r="AD22" i="5" s="1"/>
  <c r="L11" i="5"/>
  <c r="AC11" i="5"/>
  <c r="AD11" i="5" s="1"/>
  <c r="L3" i="5"/>
  <c r="AC3" i="5"/>
  <c r="AD3" i="5" s="1"/>
  <c r="L14" i="5"/>
  <c r="AC14" i="5"/>
  <c r="AD14" i="5" s="1"/>
  <c r="N10" i="5"/>
  <c r="AC10" i="5"/>
  <c r="AD10" i="5" s="1"/>
  <c r="N6" i="5"/>
  <c r="AC6" i="5"/>
  <c r="AD6" i="5" s="1"/>
  <c r="P20" i="5"/>
  <c r="AG20" i="5"/>
  <c r="AH20" i="5" s="1"/>
  <c r="R18" i="5"/>
  <c r="AG18" i="5"/>
  <c r="AH18" i="5" s="1"/>
  <c r="R14" i="5"/>
  <c r="AG14" i="5"/>
  <c r="AH14" i="5" s="1"/>
  <c r="R28" i="5"/>
  <c r="AG28" i="5"/>
  <c r="AH28" i="5" s="1"/>
  <c r="L23" i="5"/>
  <c r="AC23" i="5"/>
  <c r="AD23" i="5" s="1"/>
  <c r="L9" i="5"/>
  <c r="AC9" i="5"/>
  <c r="AD9" i="5" s="1"/>
  <c r="N5" i="5"/>
  <c r="AC5" i="5"/>
  <c r="AD5" i="5" s="1"/>
  <c r="R10" i="5"/>
  <c r="AG10" i="5"/>
  <c r="AH10" i="5" s="1"/>
  <c r="R8" i="5"/>
  <c r="AG8" i="5"/>
  <c r="AH8" i="5" s="1"/>
  <c r="R6" i="5"/>
  <c r="AG6" i="5"/>
  <c r="AH6" i="5" s="1"/>
  <c r="R4" i="5"/>
  <c r="AG4" i="5"/>
  <c r="AH4" i="5" s="1"/>
  <c r="P29" i="5"/>
  <c r="AG29" i="5"/>
  <c r="AH29" i="5" s="1"/>
  <c r="N28" i="5"/>
  <c r="AC28" i="5"/>
  <c r="AD28" i="5" s="1"/>
  <c r="R25" i="5"/>
  <c r="AG25" i="5"/>
  <c r="AH25" i="5" s="1"/>
  <c r="N24" i="5"/>
  <c r="AC24" i="5"/>
  <c r="AD24" i="5" s="1"/>
  <c r="AE42" i="5"/>
  <c r="AP54" i="5"/>
  <c r="D54" i="6" s="1"/>
  <c r="E33" i="5"/>
  <c r="AK30" i="5"/>
  <c r="AK26" i="5"/>
  <c r="T22" i="5"/>
  <c r="T12" i="5"/>
  <c r="L28" i="5"/>
  <c r="P18" i="5"/>
  <c r="T26" i="5"/>
  <c r="AQ56" i="5"/>
  <c r="F56" i="6" s="1"/>
  <c r="AA42" i="5"/>
  <c r="AK6" i="5"/>
  <c r="P8" i="5"/>
  <c r="AK29" i="5"/>
  <c r="T6" i="5"/>
  <c r="L8" i="5"/>
  <c r="AK17" i="5"/>
  <c r="T17" i="5"/>
  <c r="T8" i="5"/>
  <c r="P5" i="5"/>
  <c r="P27" i="5"/>
  <c r="AO54" i="5"/>
  <c r="D52" i="6" s="1"/>
  <c r="T24" i="5"/>
  <c r="AK15" i="5"/>
  <c r="AL4" i="5"/>
  <c r="AI41" i="5"/>
  <c r="AP3" i="5" s="1"/>
  <c r="F104" i="6" s="1"/>
  <c r="AK18" i="5"/>
  <c r="T15" i="5"/>
  <c r="AE41" i="5"/>
  <c r="AO56" i="5"/>
  <c r="F52" i="6" s="1"/>
  <c r="AA41" i="5"/>
  <c r="AP57" i="5"/>
  <c r="G54" i="6" s="1"/>
  <c r="AL5" i="5"/>
  <c r="E34" i="5"/>
  <c r="AO44" i="5" s="1"/>
  <c r="T18" i="5"/>
  <c r="T29" i="5"/>
  <c r="P28" i="5"/>
  <c r="L20" i="5"/>
  <c r="T4" i="5"/>
  <c r="AK20" i="5"/>
  <c r="AK16" i="5"/>
  <c r="T7" i="5"/>
  <c r="T20" i="5"/>
  <c r="T16" i="5"/>
  <c r="AK12" i="5"/>
  <c r="P19" i="5"/>
  <c r="L5" i="5"/>
  <c r="L27" i="5"/>
  <c r="N27" i="5"/>
  <c r="P9" i="5"/>
  <c r="P4" i="5"/>
  <c r="R24" i="5"/>
  <c r="P3" i="5"/>
  <c r="P10" i="5"/>
  <c r="P24" i="5"/>
  <c r="P23" i="5"/>
  <c r="P17" i="5"/>
  <c r="P30" i="5"/>
  <c r="P25" i="5"/>
  <c r="R22" i="5"/>
  <c r="N3" i="5"/>
  <c r="L18" i="5"/>
  <c r="N18" i="5"/>
  <c r="N9" i="5"/>
  <c r="L15" i="5"/>
  <c r="N7" i="5"/>
  <c r="L13" i="5"/>
  <c r="N30" i="5"/>
  <c r="L12" i="5"/>
  <c r="L26" i="5"/>
  <c r="L24" i="5"/>
  <c r="N19" i="5"/>
  <c r="N11" i="5"/>
  <c r="N4" i="5"/>
  <c r="L6" i="5"/>
  <c r="N20" i="5"/>
  <c r="N14" i="5"/>
  <c r="L16" i="5"/>
  <c r="N25" i="5"/>
  <c r="T23" i="5"/>
  <c r="AK23" i="5"/>
  <c r="AP56" i="5"/>
  <c r="F54" i="6" s="1"/>
  <c r="AQ58" i="5"/>
  <c r="H56" i="6" s="1"/>
  <c r="AP55" i="5"/>
  <c r="E54" i="6" s="1"/>
  <c r="L17" i="5"/>
  <c r="N17" i="5"/>
  <c r="P14" i="5"/>
  <c r="N21" i="5"/>
  <c r="L21" i="5"/>
  <c r="R15" i="5"/>
  <c r="P15" i="5"/>
  <c r="AQ61" i="5"/>
  <c r="E57" i="6" s="1"/>
  <c r="AO57" i="5"/>
  <c r="G52" i="6" s="1"/>
  <c r="E32" i="5"/>
  <c r="R20" i="5"/>
  <c r="R16" i="5"/>
  <c r="P16" i="5"/>
  <c r="R12" i="5"/>
  <c r="P12" i="5"/>
  <c r="T10" i="5"/>
  <c r="AK10" i="5"/>
  <c r="AK27" i="5"/>
  <c r="N23" i="5"/>
  <c r="AQ55" i="5"/>
  <c r="E56" i="6" s="1"/>
  <c r="AK8" i="5"/>
  <c r="AO58" i="5"/>
  <c r="H52" i="6" s="1"/>
  <c r="AK9" i="5"/>
  <c r="AQ57" i="5"/>
  <c r="G56" i="6" s="1"/>
  <c r="R21" i="5"/>
  <c r="P21" i="5"/>
  <c r="R13" i="5"/>
  <c r="P13" i="5"/>
  <c r="R29" i="5"/>
  <c r="R26" i="5"/>
  <c r="T25" i="5"/>
  <c r="AK25" i="5"/>
  <c r="P11" i="5"/>
  <c r="AI42" i="5"/>
  <c r="AA33" i="5" s="1"/>
  <c r="T11" i="5"/>
  <c r="AK11" i="5"/>
  <c r="T27" i="5"/>
  <c r="AK28" i="5"/>
  <c r="T28" i="5"/>
  <c r="AE32" i="5" l="1"/>
  <c r="AE31" i="5"/>
  <c r="AA31" i="5"/>
  <c r="AA32" i="5"/>
  <c r="AE33" i="5"/>
  <c r="AE34" i="5"/>
  <c r="AO47" i="5" s="1"/>
  <c r="AA34" i="5"/>
  <c r="AR56" i="5" s="1"/>
  <c r="F58" i="6" s="1"/>
  <c r="O33" i="5"/>
  <c r="O31" i="5"/>
  <c r="O32" i="5"/>
  <c r="O34" i="5"/>
  <c r="K33" i="5"/>
  <c r="K31" i="5"/>
  <c r="K32" i="5"/>
  <c r="K34" i="5"/>
  <c r="AN46" i="5" s="1"/>
  <c r="AR54" i="5"/>
  <c r="D58" i="6" s="1"/>
  <c r="AQ64" i="5"/>
  <c r="H57" i="6" s="1"/>
  <c r="AL17" i="5"/>
  <c r="AL15" i="5"/>
  <c r="AQ15" i="5" s="1"/>
  <c r="H116" i="6" s="1"/>
  <c r="AL6" i="5"/>
  <c r="AQ6" i="5" s="1"/>
  <c r="H107" i="6" s="1"/>
  <c r="AL22" i="5"/>
  <c r="AQ22" i="5" s="1"/>
  <c r="H123" i="6" s="1"/>
  <c r="AL9" i="5"/>
  <c r="AQ9" i="5" s="1"/>
  <c r="H110" i="6" s="1"/>
  <c r="AL12" i="5"/>
  <c r="AL16" i="5"/>
  <c r="AL18" i="5"/>
  <c r="AL26" i="5"/>
  <c r="AQ26" i="5" s="1"/>
  <c r="H127" i="6" s="1"/>
  <c r="AL21" i="5"/>
  <c r="AQ21" i="5" s="1"/>
  <c r="H122" i="6" s="1"/>
  <c r="AL28" i="5"/>
  <c r="AQ28" i="5" s="1"/>
  <c r="H129" i="6" s="1"/>
  <c r="AL25" i="5"/>
  <c r="AL8" i="5"/>
  <c r="AQ8" i="5" s="1"/>
  <c r="H109" i="6" s="1"/>
  <c r="AL11" i="5"/>
  <c r="AL27" i="5"/>
  <c r="AL10" i="5"/>
  <c r="AL23" i="5"/>
  <c r="AQ23" i="5" s="1"/>
  <c r="H124" i="6" s="1"/>
  <c r="AL20" i="5"/>
  <c r="AL29" i="5"/>
  <c r="AQ29" i="5" s="1"/>
  <c r="H130" i="6" s="1"/>
  <c r="AL30" i="5"/>
  <c r="AL24" i="5"/>
  <c r="AQ24" i="5" s="1"/>
  <c r="H125" i="6" s="1"/>
  <c r="AI32" i="5"/>
  <c r="AN32" i="5" s="1"/>
  <c r="C21" i="6" s="1"/>
  <c r="AP21" i="5"/>
  <c r="F122" i="6" s="1"/>
  <c r="AP28" i="5"/>
  <c r="F129" i="6" s="1"/>
  <c r="AP30" i="5"/>
  <c r="F131" i="6" s="1"/>
  <c r="AN5" i="5"/>
  <c r="AP13" i="5"/>
  <c r="F114" i="6" s="1"/>
  <c r="AO11" i="5"/>
  <c r="G112" i="6" s="1"/>
  <c r="AN16" i="5"/>
  <c r="AO24" i="5"/>
  <c r="G125" i="6" s="1"/>
  <c r="AO7" i="5"/>
  <c r="G108" i="6" s="1"/>
  <c r="AN17" i="5"/>
  <c r="AN14" i="5"/>
  <c r="AN9" i="5"/>
  <c r="AN13" i="5"/>
  <c r="AN28" i="5"/>
  <c r="AO9" i="5"/>
  <c r="G110" i="6" s="1"/>
  <c r="AN10" i="5"/>
  <c r="AN20" i="5"/>
  <c r="AP10" i="5"/>
  <c r="F111" i="6" s="1"/>
  <c r="AP23" i="5"/>
  <c r="F124" i="6" s="1"/>
  <c r="AP17" i="5"/>
  <c r="F118" i="6" s="1"/>
  <c r="AP26" i="5"/>
  <c r="F127" i="6" s="1"/>
  <c r="AN23" i="5"/>
  <c r="AO22" i="5"/>
  <c r="G123" i="6" s="1"/>
  <c r="AP64" i="5"/>
  <c r="H55" i="6" s="1"/>
  <c r="AO63" i="5"/>
  <c r="G53" i="6" s="1"/>
  <c r="AI34" i="5"/>
  <c r="AO48" i="5" s="1"/>
  <c r="AQ17" i="5"/>
  <c r="H118" i="6" s="1"/>
  <c r="AP18" i="5"/>
  <c r="F119" i="6" s="1"/>
  <c r="AQ3" i="5"/>
  <c r="H104" i="6" s="1"/>
  <c r="AP5" i="5"/>
  <c r="F106" i="6" s="1"/>
  <c r="AN11" i="5"/>
  <c r="AP25" i="5"/>
  <c r="F126" i="6" s="1"/>
  <c r="AP22" i="5"/>
  <c r="F123" i="6" s="1"/>
  <c r="AO15" i="5"/>
  <c r="G116" i="6" s="1"/>
  <c r="AQ5" i="5"/>
  <c r="H106" i="6" s="1"/>
  <c r="AN22" i="5"/>
  <c r="AQ19" i="5"/>
  <c r="H120" i="6" s="1"/>
  <c r="AO19" i="5"/>
  <c r="G120" i="6" s="1"/>
  <c r="AO4" i="5"/>
  <c r="G105" i="6" s="1"/>
  <c r="AP16" i="5"/>
  <c r="F117" i="6" s="1"/>
  <c r="AN6" i="5"/>
  <c r="AO26" i="5"/>
  <c r="G127" i="6" s="1"/>
  <c r="AO27" i="5"/>
  <c r="G128" i="6" s="1"/>
  <c r="AN21" i="5"/>
  <c r="AO14" i="5"/>
  <c r="G115" i="6" s="1"/>
  <c r="AN35" i="5"/>
  <c r="AO35" i="5" s="1"/>
  <c r="F103" i="6" s="1"/>
  <c r="AN8" i="5"/>
  <c r="AO13" i="5"/>
  <c r="G114" i="6" s="1"/>
  <c r="AN18" i="5"/>
  <c r="AP15" i="5"/>
  <c r="F116" i="6" s="1"/>
  <c r="AO23" i="5"/>
  <c r="G124" i="6" s="1"/>
  <c r="AN12" i="5"/>
  <c r="AO17" i="5"/>
  <c r="G118" i="6" s="1"/>
  <c r="AP4" i="5"/>
  <c r="F105" i="6" s="1"/>
  <c r="AP20" i="5"/>
  <c r="F121" i="6" s="1"/>
  <c r="AP27" i="5"/>
  <c r="F128" i="6" s="1"/>
  <c r="AQ14" i="5"/>
  <c r="H115" i="6" s="1"/>
  <c r="AQ13" i="5"/>
  <c r="H114" i="6" s="1"/>
  <c r="AO25" i="5"/>
  <c r="G126" i="6" s="1"/>
  <c r="AN7" i="5"/>
  <c r="AP29" i="5"/>
  <c r="F130" i="6" s="1"/>
  <c r="AN19" i="5"/>
  <c r="AN25" i="5"/>
  <c r="AP9" i="5"/>
  <c r="F110" i="6" s="1"/>
  <c r="AP8" i="5"/>
  <c r="F109" i="6" s="1"/>
  <c r="AN4" i="5"/>
  <c r="AO6" i="5"/>
  <c r="G107" i="6" s="1"/>
  <c r="AQ4" i="5"/>
  <c r="H105" i="6" s="1"/>
  <c r="AO18" i="5"/>
  <c r="G119" i="6" s="1"/>
  <c r="AP12" i="5"/>
  <c r="F113" i="6" s="1"/>
  <c r="AP24" i="5"/>
  <c r="F125" i="6" s="1"/>
  <c r="AN29" i="5"/>
  <c r="AO12" i="5"/>
  <c r="G113" i="6" s="1"/>
  <c r="AO21" i="5"/>
  <c r="G122" i="6" s="1"/>
  <c r="AN15" i="5"/>
  <c r="AN24" i="5"/>
  <c r="AO28" i="5"/>
  <c r="G129" i="6" s="1"/>
  <c r="AO20" i="5"/>
  <c r="G121" i="6" s="1"/>
  <c r="AO5" i="5"/>
  <c r="G106" i="6" s="1"/>
  <c r="AO29" i="5"/>
  <c r="G130" i="6" s="1"/>
  <c r="AP11" i="5"/>
  <c r="F112" i="6" s="1"/>
  <c r="AO30" i="5"/>
  <c r="G131" i="6" s="1"/>
  <c r="AP6" i="5"/>
  <c r="F107" i="6" s="1"/>
  <c r="AO10" i="5"/>
  <c r="G111" i="6" s="1"/>
  <c r="AN3" i="5"/>
  <c r="AN26" i="5"/>
  <c r="AP14" i="5"/>
  <c r="F115" i="6" s="1"/>
  <c r="AO8" i="5"/>
  <c r="G109" i="6" s="1"/>
  <c r="AP7" i="5"/>
  <c r="F108" i="6" s="1"/>
  <c r="AN30" i="5"/>
  <c r="AO16" i="5"/>
  <c r="G117" i="6" s="1"/>
  <c r="AN27" i="5"/>
  <c r="AO3" i="5"/>
  <c r="G104" i="6" s="1"/>
  <c r="AP19" i="5"/>
  <c r="F120" i="6" s="1"/>
  <c r="AO62" i="5"/>
  <c r="F53" i="6" s="1"/>
  <c r="AQ7" i="5"/>
  <c r="H108" i="6" s="1"/>
  <c r="AI31" i="5"/>
  <c r="AN31" i="5" s="1"/>
  <c r="AO31" i="5" s="1"/>
  <c r="G132" i="6" s="1"/>
  <c r="AQ62" i="5"/>
  <c r="F57" i="6" s="1"/>
  <c r="AP61" i="5"/>
  <c r="E55" i="6" s="1"/>
  <c r="AQ63" i="5"/>
  <c r="G57" i="6" s="1"/>
  <c r="S31" i="5"/>
  <c r="AP31" i="5" s="1"/>
  <c r="F132" i="6" s="1"/>
  <c r="S32" i="5"/>
  <c r="AP32" i="5" s="1"/>
  <c r="F133" i="6" s="1"/>
  <c r="AP63" i="5"/>
  <c r="G55" i="6" s="1"/>
  <c r="AO61" i="5"/>
  <c r="E53" i="6" s="1"/>
  <c r="S34" i="5"/>
  <c r="AR64" i="5" s="1"/>
  <c r="H59" i="6" s="1"/>
  <c r="S33" i="5"/>
  <c r="AP33" i="5" s="1"/>
  <c r="F134" i="6" s="1"/>
  <c r="AI33" i="5"/>
  <c r="AN33" i="5" s="1"/>
  <c r="C22" i="6" s="1"/>
  <c r="AP62" i="5"/>
  <c r="F55" i="6" s="1"/>
  <c r="AO64" i="5"/>
  <c r="H53" i="6" s="1"/>
  <c r="AQ16" i="5" l="1"/>
  <c r="H117" i="6" s="1"/>
  <c r="AQ27" i="5"/>
  <c r="H128" i="6" s="1"/>
  <c r="AQ30" i="5"/>
  <c r="H131" i="6" s="1"/>
  <c r="AQ10" i="5"/>
  <c r="H111" i="6" s="1"/>
  <c r="AQ20" i="5"/>
  <c r="H121" i="6" s="1"/>
  <c r="AQ11" i="5"/>
  <c r="H112" i="6" s="1"/>
  <c r="AQ18" i="5"/>
  <c r="H119" i="6" s="1"/>
  <c r="AQ25" i="5"/>
  <c r="H126" i="6" s="1"/>
  <c r="AQ12" i="5"/>
  <c r="H113" i="6" s="1"/>
  <c r="AO46" i="5"/>
  <c r="AR58" i="5"/>
  <c r="H58" i="6" s="1"/>
  <c r="AO32" i="5"/>
  <c r="G133" i="6" s="1"/>
  <c r="AR57" i="5"/>
  <c r="G58" i="6" s="1"/>
  <c r="G103" i="6"/>
  <c r="C17" i="6"/>
  <c r="C20" i="6"/>
  <c r="AO40" i="5"/>
  <c r="AR38" i="5"/>
  <c r="D23" i="6" s="1"/>
  <c r="AR39" i="5"/>
  <c r="E23" i="6" s="1"/>
  <c r="AN39" i="5"/>
  <c r="AN34" i="5"/>
  <c r="C23" i="6" s="1"/>
  <c r="AR40" i="5"/>
  <c r="F23" i="6" s="1"/>
  <c r="AO38" i="5"/>
  <c r="AQ40" i="5"/>
  <c r="F22" i="6" s="1"/>
  <c r="AN38" i="5"/>
  <c r="D20" i="6" s="1"/>
  <c r="AO39" i="5"/>
  <c r="AQ39" i="5"/>
  <c r="E22" i="6" s="1"/>
  <c r="AQ38" i="5"/>
  <c r="AN40" i="5"/>
  <c r="F20" i="6" s="1"/>
  <c r="AR62" i="5"/>
  <c r="F59" i="6" s="1"/>
  <c r="AP34" i="5"/>
  <c r="F135" i="6" s="1"/>
  <c r="AO33" i="5"/>
  <c r="G134" i="6" s="1"/>
  <c r="AN48" i="5"/>
  <c r="AR61" i="5"/>
  <c r="E59" i="6" s="1"/>
  <c r="AN45" i="5"/>
  <c r="AN47" i="5"/>
  <c r="AR63" i="5"/>
  <c r="G59" i="6" s="1"/>
  <c r="AO34" i="5" l="1"/>
  <c r="G135" i="6" s="1"/>
  <c r="W41" i="5" l="1"/>
  <c r="AO55" i="5"/>
  <c r="E52" i="6" s="1"/>
  <c r="W38" i="5"/>
  <c r="W33" i="5" s="1"/>
  <c r="W39" i="5"/>
  <c r="W32" i="5" s="1"/>
  <c r="W40" i="5"/>
  <c r="W31" i="5" s="1"/>
  <c r="W42" i="5" l="1"/>
  <c r="W34" i="5" s="1"/>
  <c r="AR55" i="5" l="1"/>
  <c r="E58" i="6" s="1"/>
  <c r="AO45" i="5"/>
</calcChain>
</file>

<file path=xl/sharedStrings.xml><?xml version="1.0" encoding="utf-8"?>
<sst xmlns="http://schemas.openxmlformats.org/spreadsheetml/2006/main" count="474" uniqueCount="135">
  <si>
    <t>Principle</t>
  </si>
  <si>
    <t>Component</t>
  </si>
  <si>
    <t>Performance Indicator</t>
  </si>
  <si>
    <t>Outcome</t>
  </si>
  <si>
    <t>Management</t>
  </si>
  <si>
    <t>ETP species</t>
  </si>
  <si>
    <t>Habitats</t>
  </si>
  <si>
    <t>Ecosystem</t>
  </si>
  <si>
    <t>Governance and Policy</t>
  </si>
  <si>
    <t>Fishery specific management system</t>
  </si>
  <si>
    <t>Species</t>
  </si>
  <si>
    <t>Area</t>
  </si>
  <si>
    <t xml:space="preserve">Gear type </t>
  </si>
  <si>
    <t>BMT Index</t>
  </si>
  <si>
    <t>Scoring Level</t>
  </si>
  <si>
    <t>Number of PIs</t>
  </si>
  <si>
    <t>Overall BMT Index</t>
  </si>
  <si>
    <t>Total number of PIs less than 60</t>
  </si>
  <si>
    <t>Year 1</t>
  </si>
  <si>
    <t>Year 2</t>
  </si>
  <si>
    <t>Year 3</t>
  </si>
  <si>
    <t>Year 4</t>
  </si>
  <si>
    <t>Year 5</t>
  </si>
  <si>
    <t>Principle 1</t>
  </si>
  <si>
    <t>Principle 2</t>
  </si>
  <si>
    <t>Principle 3</t>
  </si>
  <si>
    <t>Overall</t>
  </si>
  <si>
    <t>&lt;60</t>
  </si>
  <si>
    <t>60-79</t>
  </si>
  <si>
    <t>≥80</t>
  </si>
  <si>
    <t>---</t>
  </si>
  <si>
    <t>Option</t>
  </si>
  <si>
    <t>Score</t>
  </si>
  <si>
    <t>Total number of PIs 60-79</t>
  </si>
  <si>
    <t>Total number of PIs equal to or greater than 80</t>
  </si>
  <si>
    <t>Prediction</t>
  </si>
  <si>
    <t>Status</t>
  </si>
  <si>
    <t>Calc3</t>
  </si>
  <si>
    <t>Calc4</t>
  </si>
  <si>
    <t>Calc2</t>
  </si>
  <si>
    <t>Calc5</t>
  </si>
  <si>
    <t>Current</t>
  </si>
  <si>
    <t>P1</t>
  </si>
  <si>
    <t>P2</t>
  </si>
  <si>
    <t>P3</t>
  </si>
  <si>
    <t>BMT</t>
  </si>
  <si>
    <t>Actual</t>
  </si>
  <si>
    <t>Year</t>
  </si>
  <si>
    <t>Group</t>
  </si>
  <si>
    <t>less than 60</t>
  </si>
  <si>
    <t>PIs 60-79</t>
  </si>
  <si>
    <t>Equal to or greater than 80</t>
  </si>
  <si>
    <t>Last update:</t>
  </si>
  <si>
    <t>StatusValue Y2</t>
  </si>
  <si>
    <t>StatusValue Y3</t>
  </si>
  <si>
    <t>StatusValue Y5</t>
  </si>
  <si>
    <t>StatusValue Y4</t>
  </si>
  <si>
    <t>IfMissing3</t>
  </si>
  <si>
    <t>IfMissing4</t>
  </si>
  <si>
    <t>IfMissing5</t>
  </si>
  <si>
    <t>IfMissing2</t>
  </si>
  <si>
    <t>Comment: table used to hide results from above where nothing is scored and they are 0</t>
  </si>
  <si>
    <t>Actual Year Score</t>
  </si>
  <si>
    <t>Principle level scoring</t>
  </si>
  <si>
    <t xml:space="preserve">Principle 1 </t>
  </si>
  <si>
    <t xml:space="preserve">Principle 2 </t>
  </si>
  <si>
    <t xml:space="preserve">Principle 3 </t>
  </si>
  <si>
    <t xml:space="preserve">Overall </t>
  </si>
  <si>
    <t>Unit of Assessment</t>
  </si>
  <si>
    <t>BMT undertaken by:</t>
  </si>
  <si>
    <t>Expected 2</t>
  </si>
  <si>
    <t>Expected 3</t>
  </si>
  <si>
    <t>Expected 4</t>
  </si>
  <si>
    <t>Expected 5</t>
  </si>
  <si>
    <t>Comment: data for overview graph showing Expected score vs actual over time</t>
  </si>
  <si>
    <t xml:space="preserve">Expected </t>
  </si>
  <si>
    <t>Expected</t>
  </si>
  <si>
    <t>Comment: Table to generate summary sheet table that looks at Expected index scores at a PI level</t>
  </si>
  <si>
    <t>Entry Check</t>
  </si>
  <si>
    <t>1.1.1 Stock status</t>
  </si>
  <si>
    <t>1.2.1 Harvest Strategy</t>
  </si>
  <si>
    <t>1.2.2 Harvest control rules and tools</t>
  </si>
  <si>
    <t>1.2.3 Information and monitoring</t>
  </si>
  <si>
    <t>1.2.4 Assessment of stock status</t>
  </si>
  <si>
    <t>2.1.1 Outcome</t>
  </si>
  <si>
    <t xml:space="preserve">2.1.2 Management </t>
  </si>
  <si>
    <t>2.1.3 Information</t>
  </si>
  <si>
    <t>2.2.1 Outcome</t>
  </si>
  <si>
    <t xml:space="preserve">2.2.2 Management </t>
  </si>
  <si>
    <t>2.2.3 Information</t>
  </si>
  <si>
    <t>2.3.1 Outcome</t>
  </si>
  <si>
    <t xml:space="preserve">2.3.2 Management </t>
  </si>
  <si>
    <t>2.3.3 Information</t>
  </si>
  <si>
    <t>2.4.1 Outcome</t>
  </si>
  <si>
    <t xml:space="preserve">2.4.2 Management </t>
  </si>
  <si>
    <t>2.4.3 Information</t>
  </si>
  <si>
    <t>2.5.1 Outcome</t>
  </si>
  <si>
    <t xml:space="preserve">2.5.2 Management </t>
  </si>
  <si>
    <t>2.5.3 Information</t>
  </si>
  <si>
    <t>3.1.1 Legal and customary framework</t>
  </si>
  <si>
    <t>3.1.2 Consultation, roles and responsibilities</t>
  </si>
  <si>
    <t>3.1.3 Long term objectives</t>
  </si>
  <si>
    <t>3.2.1 Fishery specific objectives</t>
  </si>
  <si>
    <t>3.2.2 Decision making processes</t>
  </si>
  <si>
    <t>3.2.3 Compliance and enforcement</t>
  </si>
  <si>
    <t>3.2.4 Management performance evaluation</t>
  </si>
  <si>
    <t>Primary species</t>
  </si>
  <si>
    <t>Secondary species</t>
  </si>
  <si>
    <t>1.1.2 Stock rebuilding</t>
  </si>
  <si>
    <t>Actual BMT index summary table</t>
  </si>
  <si>
    <t>All PIs</t>
  </si>
  <si>
    <t>Actual vs. Expected BMT index table</t>
  </si>
  <si>
    <t>The MSC cannot verify the accuracy of any information provided on this form and is not responsible for any issues arising to any parties as a result of any information provided therein. The results are the sole responsibility of individual/company applying the Benchmarking and Tracking Tool and give an indication of the likely status of a fishery. These results can only be verified by the fishery completing the MSC full assessment process.</t>
  </si>
  <si>
    <t>Pre-assessment undertaken by:</t>
  </si>
  <si>
    <t>Action plan undertaken by:</t>
  </si>
  <si>
    <t>Date of BMT:</t>
  </si>
  <si>
    <t>FIP provider:</t>
  </si>
  <si>
    <t>Fishery Name:</t>
  </si>
  <si>
    <t>Actual   Jan 2012-2013</t>
  </si>
  <si>
    <t>Brazilian lobster</t>
  </si>
  <si>
    <t>Brazilian Lobster FIP</t>
  </si>
  <si>
    <t>Bureau Veritas</t>
  </si>
  <si>
    <t>CeDePesca</t>
  </si>
  <si>
    <t>Panulirus argus</t>
  </si>
  <si>
    <t>Jan 2012-13</t>
  </si>
  <si>
    <t>Expected 2021</t>
  </si>
  <si>
    <t>Expected 2022</t>
  </si>
  <si>
    <t>Actual   Jan 2021</t>
  </si>
  <si>
    <t>Actual     Jan 2023</t>
  </si>
  <si>
    <t>Actual   Jan 2022</t>
  </si>
  <si>
    <t>Actual    Jan 2024</t>
  </si>
  <si>
    <t>Expected 2023</t>
  </si>
  <si>
    <t>Expected 2024</t>
  </si>
  <si>
    <t>March 2024</t>
  </si>
  <si>
    <t>Panulirus laevicauda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</si>
</sst>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9"/>
      <name val="Arial"/>
      <family val="2"/>
    </font>
    <font>
      <sz val="10"/>
      <color theme="9"/>
      <name val="Arial"/>
      <family val="2"/>
    </font>
    <font>
      <b/>
      <sz val="11"/>
      <color theme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9"/>
      <name val="Arial"/>
      <family val="2"/>
    </font>
    <font>
      <sz val="12"/>
      <color theme="9"/>
      <name val="Arial"/>
      <family val="2"/>
    </font>
    <font>
      <b/>
      <sz val="14"/>
      <color theme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0"/>
      <color theme="0" tint="-0.499984740745262"/>
      <name val="Arial"/>
      <family val="2"/>
    </font>
    <font>
      <sz val="12"/>
      <color theme="9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DB9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CB33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 style="medium">
        <color rgb="FF005DAA"/>
      </left>
      <right/>
      <top style="medium">
        <color rgb="FF005DAA"/>
      </top>
      <bottom style="medium">
        <color rgb="FF005DAA"/>
      </bottom>
      <diagonal/>
    </border>
    <border>
      <left/>
      <right/>
      <top style="medium">
        <color rgb="FF005DAA"/>
      </top>
      <bottom style="medium">
        <color rgb="FF005DAA"/>
      </bottom>
      <diagonal/>
    </border>
    <border>
      <left/>
      <right style="medium">
        <color rgb="FF005DAA"/>
      </right>
      <top/>
      <bottom style="medium">
        <color rgb="FF005DAA"/>
      </bottom>
      <diagonal/>
    </border>
    <border>
      <left/>
      <right/>
      <top/>
      <bottom style="medium">
        <color rgb="FF005DAA"/>
      </bottom>
      <diagonal/>
    </border>
    <border>
      <left/>
      <right style="medium">
        <color rgb="FF005DAA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rgb="FF005DAA"/>
      </right>
      <top style="medium">
        <color theme="9"/>
      </top>
      <bottom style="medium">
        <color rgb="FF005DAA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medium">
        <color theme="2"/>
      </left>
      <right style="thin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 style="medium">
        <color theme="2"/>
      </right>
      <top style="medium">
        <color theme="2"/>
      </top>
      <bottom style="thin">
        <color theme="2"/>
      </bottom>
      <diagonal/>
    </border>
    <border>
      <left style="medium">
        <color theme="2"/>
      </left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medium">
        <color theme="2"/>
      </right>
      <top style="thin">
        <color theme="2"/>
      </top>
      <bottom style="medium">
        <color theme="2"/>
      </bottom>
      <diagonal/>
    </border>
    <border>
      <left style="medium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theme="2"/>
      </right>
      <top style="thin">
        <color theme="2"/>
      </top>
      <bottom style="thin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 style="thin">
        <color theme="2"/>
      </right>
      <top style="medium">
        <color theme="9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medium">
        <color theme="9"/>
      </top>
      <bottom style="thin">
        <color theme="2"/>
      </bottom>
      <diagonal/>
    </border>
    <border>
      <left style="thin">
        <color theme="2"/>
      </left>
      <right style="medium">
        <color theme="9"/>
      </right>
      <top style="medium">
        <color theme="9"/>
      </top>
      <bottom style="thin">
        <color theme="2"/>
      </bottom>
      <diagonal/>
    </border>
    <border>
      <left style="medium">
        <color theme="9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medium">
        <color theme="9"/>
      </right>
      <top style="thin">
        <color theme="2"/>
      </top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medium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medium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medium">
        <color theme="2"/>
      </top>
      <bottom style="thin">
        <color theme="2"/>
      </bottom>
      <diagonal/>
    </border>
    <border>
      <left/>
      <right style="medium">
        <color theme="2"/>
      </right>
      <top style="medium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medium">
        <color theme="2"/>
      </bottom>
      <diagonal/>
    </border>
    <border>
      <left/>
      <right style="medium">
        <color theme="2"/>
      </right>
      <top style="thin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thin">
        <color theme="2"/>
      </bottom>
      <diagonal/>
    </border>
    <border>
      <left/>
      <right style="thin">
        <color theme="2"/>
      </right>
      <top style="medium">
        <color theme="2"/>
      </top>
      <bottom style="thin">
        <color theme="2"/>
      </bottom>
      <diagonal/>
    </border>
    <border>
      <left style="medium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theme="2"/>
      </left>
      <right/>
      <top style="thin">
        <color theme="2"/>
      </top>
      <bottom style="medium">
        <color theme="2"/>
      </bottom>
      <diagonal/>
    </border>
    <border>
      <left/>
      <right style="thin">
        <color theme="2"/>
      </right>
      <top style="thin">
        <color theme="2"/>
      </top>
      <bottom style="medium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/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4" borderId="0" xfId="0" applyFill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0" fillId="5" borderId="0" xfId="0" applyFill="1"/>
    <xf numFmtId="0" fontId="0" fillId="6" borderId="0" xfId="0" applyFill="1"/>
    <xf numFmtId="0" fontId="4" fillId="0" borderId="0" xfId="0" applyFont="1"/>
    <xf numFmtId="2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0" fillId="6" borderId="6" xfId="0" applyFill="1" applyBorder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6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right" vertical="center"/>
    </xf>
    <xf numFmtId="0" fontId="0" fillId="8" borderId="0" xfId="0" applyFill="1" applyAlignment="1">
      <alignment horizontal="left"/>
    </xf>
    <xf numFmtId="0" fontId="4" fillId="8" borderId="0" xfId="0" applyFont="1" applyFill="1"/>
    <xf numFmtId="0" fontId="2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9" fillId="9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1" fillId="0" borderId="19" xfId="0" applyFont="1" applyBorder="1" applyAlignment="1">
      <alignment horizontal="left" vertical="top"/>
    </xf>
    <xf numFmtId="0" fontId="9" fillId="9" borderId="19" xfId="0" applyFont="1" applyFill="1" applyBorder="1"/>
    <xf numFmtId="2" fontId="9" fillId="9" borderId="19" xfId="0" applyNumberFormat="1" applyFont="1" applyFill="1" applyBorder="1" applyAlignment="1">
      <alignment vertical="center" wrapText="1"/>
    </xf>
    <xf numFmtId="0" fontId="9" fillId="9" borderId="19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9" fillId="9" borderId="20" xfId="0" applyFont="1" applyFill="1" applyBorder="1" applyAlignment="1">
      <alignment horizontal="left" vertical="top"/>
    </xf>
    <xf numFmtId="0" fontId="9" fillId="9" borderId="21" xfId="0" applyFont="1" applyFill="1" applyBorder="1" applyAlignment="1">
      <alignment horizontal="left" vertical="top"/>
    </xf>
    <xf numFmtId="0" fontId="9" fillId="9" borderId="22" xfId="0" applyFont="1" applyFill="1" applyBorder="1" applyAlignment="1">
      <alignment horizontal="left" vertical="top"/>
    </xf>
    <xf numFmtId="0" fontId="11" fillId="2" borderId="23" xfId="0" applyFont="1" applyFill="1" applyBorder="1" applyAlignment="1">
      <alignment horizontal="left" vertical="top"/>
    </xf>
    <xf numFmtId="0" fontId="11" fillId="2" borderId="24" xfId="0" applyFont="1" applyFill="1" applyBorder="1" applyAlignment="1">
      <alignment horizontal="left" vertical="top"/>
    </xf>
    <xf numFmtId="0" fontId="11" fillId="2" borderId="2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9" borderId="26" xfId="0" applyFont="1" applyFill="1" applyBorder="1" applyAlignment="1">
      <alignment horizontal="left" vertical="top"/>
    </xf>
    <xf numFmtId="0" fontId="9" fillId="9" borderId="27" xfId="0" applyFont="1" applyFill="1" applyBorder="1" applyAlignment="1">
      <alignment horizontal="left" vertical="top"/>
    </xf>
    <xf numFmtId="0" fontId="9" fillId="9" borderId="28" xfId="0" applyFont="1" applyFill="1" applyBorder="1" applyAlignment="1">
      <alignment horizontal="left" vertical="top"/>
    </xf>
    <xf numFmtId="0" fontId="9" fillId="9" borderId="32" xfId="0" applyFont="1" applyFill="1" applyBorder="1" applyAlignment="1">
      <alignment horizontal="left" vertical="top"/>
    </xf>
    <xf numFmtId="0" fontId="8" fillId="9" borderId="33" xfId="0" applyFont="1" applyFill="1" applyBorder="1" applyAlignment="1">
      <alignment horizontal="left" vertical="top"/>
    </xf>
    <xf numFmtId="0" fontId="8" fillId="9" borderId="34" xfId="0" applyFont="1" applyFill="1" applyBorder="1" applyAlignment="1">
      <alignment horizontal="left" vertical="top"/>
    </xf>
    <xf numFmtId="0" fontId="8" fillId="10" borderId="32" xfId="0" applyFont="1" applyFill="1" applyBorder="1" applyAlignment="1">
      <alignment horizontal="center" vertical="top"/>
    </xf>
    <xf numFmtId="0" fontId="11" fillId="2" borderId="33" xfId="0" applyFont="1" applyFill="1" applyBorder="1" applyAlignment="1">
      <alignment horizontal="left" vertical="top"/>
    </xf>
    <xf numFmtId="0" fontId="11" fillId="2" borderId="34" xfId="0" applyFont="1" applyFill="1" applyBorder="1" applyAlignment="1">
      <alignment horizontal="left" vertical="top"/>
    </xf>
    <xf numFmtId="0" fontId="8" fillId="3" borderId="32" xfId="0" applyFont="1" applyFill="1" applyBorder="1" applyAlignment="1">
      <alignment horizontal="center" vertical="top"/>
    </xf>
    <xf numFmtId="0" fontId="9" fillId="9" borderId="29" xfId="0" applyFont="1" applyFill="1" applyBorder="1" applyAlignment="1">
      <alignment horizontal="center" vertical="top"/>
    </xf>
    <xf numFmtId="2" fontId="9" fillId="9" borderId="30" xfId="0" applyNumberFormat="1" applyFont="1" applyFill="1" applyBorder="1" applyAlignment="1">
      <alignment horizontal="left" vertical="top"/>
    </xf>
    <xf numFmtId="2" fontId="9" fillId="9" borderId="31" xfId="0" applyNumberFormat="1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41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8" fillId="12" borderId="32" xfId="0" applyFont="1" applyFill="1" applyBorder="1" applyAlignment="1">
      <alignment horizontal="center" vertical="top"/>
    </xf>
    <xf numFmtId="0" fontId="3" fillId="0" borderId="45" xfId="0" applyFont="1" applyBorder="1"/>
    <xf numFmtId="2" fontId="13" fillId="0" borderId="45" xfId="0" applyNumberFormat="1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0" fillId="0" borderId="47" xfId="0" applyBorder="1" applyAlignment="1">
      <alignment horizontal="left"/>
    </xf>
    <xf numFmtId="0" fontId="0" fillId="0" borderId="50" xfId="0" applyBorder="1" applyAlignment="1">
      <alignment horizontal="left"/>
    </xf>
    <xf numFmtId="0" fontId="13" fillId="0" borderId="46" xfId="0" applyFont="1" applyBorder="1"/>
    <xf numFmtId="0" fontId="14" fillId="0" borderId="46" xfId="0" applyFont="1" applyBorder="1" applyAlignment="1">
      <alignment vertical="center" wrapText="1"/>
    </xf>
    <xf numFmtId="2" fontId="13" fillId="0" borderId="46" xfId="0" applyNumberFormat="1" applyFont="1" applyBorder="1" applyAlignment="1">
      <alignment horizontal="left"/>
    </xf>
    <xf numFmtId="0" fontId="0" fillId="0" borderId="51" xfId="0" applyBorder="1" applyAlignment="1">
      <alignment horizontal="left"/>
    </xf>
    <xf numFmtId="0" fontId="13" fillId="0" borderId="52" xfId="0" applyFont="1" applyBorder="1"/>
    <xf numFmtId="0" fontId="13" fillId="0" borderId="53" xfId="0" applyFont="1" applyBorder="1"/>
    <xf numFmtId="0" fontId="13" fillId="0" borderId="45" xfId="0" applyFont="1" applyBorder="1"/>
    <xf numFmtId="0" fontId="14" fillId="0" borderId="45" xfId="0" applyFont="1" applyBorder="1" applyAlignment="1">
      <alignment vertical="center" wrapText="1"/>
    </xf>
    <xf numFmtId="2" fontId="13" fillId="0" borderId="45" xfId="0" applyNumberFormat="1" applyFont="1" applyBorder="1" applyAlignment="1">
      <alignment horizontal="left"/>
    </xf>
    <xf numFmtId="0" fontId="0" fillId="12" borderId="0" xfId="0" applyFill="1" applyAlignment="1">
      <alignment horizontal="center" vertical="top"/>
    </xf>
    <xf numFmtId="0" fontId="13" fillId="0" borderId="52" xfId="0" applyFont="1" applyBorder="1" applyAlignment="1">
      <alignment horizontal="left"/>
    </xf>
    <xf numFmtId="0" fontId="13" fillId="0" borderId="48" xfId="0" applyFont="1" applyBorder="1"/>
    <xf numFmtId="0" fontId="13" fillId="0" borderId="49" xfId="0" applyFont="1" applyBorder="1"/>
    <xf numFmtId="0" fontId="9" fillId="9" borderId="55" xfId="0" applyFont="1" applyFill="1" applyBorder="1" applyAlignment="1">
      <alignment vertical="center"/>
    </xf>
    <xf numFmtId="0" fontId="9" fillId="9" borderId="56" xfId="0" applyFont="1" applyFill="1" applyBorder="1" applyAlignment="1">
      <alignment vertical="center"/>
    </xf>
    <xf numFmtId="0" fontId="9" fillId="9" borderId="57" xfId="0" applyFont="1" applyFill="1" applyBorder="1" applyAlignment="1">
      <alignment vertical="center"/>
    </xf>
    <xf numFmtId="0" fontId="8" fillId="9" borderId="58" xfId="0" applyFont="1" applyFill="1" applyBorder="1" applyAlignment="1">
      <alignment vertical="top"/>
    </xf>
    <xf numFmtId="0" fontId="9" fillId="9" borderId="24" xfId="0" applyFont="1" applyFill="1" applyBorder="1" applyAlignment="1">
      <alignment vertical="center"/>
    </xf>
    <xf numFmtId="0" fontId="11" fillId="11" borderId="14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left" vertical="top"/>
    </xf>
    <xf numFmtId="2" fontId="11" fillId="11" borderId="14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>
      <alignment horizontal="center" vertical="center"/>
    </xf>
    <xf numFmtId="2" fontId="9" fillId="11" borderId="14" xfId="0" applyNumberFormat="1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/>
    </xf>
    <xf numFmtId="2" fontId="6" fillId="11" borderId="14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8" fillId="9" borderId="0" xfId="0" applyFont="1" applyFill="1" applyAlignment="1">
      <alignment horizontal="center" vertical="center" wrapText="1"/>
    </xf>
    <xf numFmtId="0" fontId="17" fillId="9" borderId="7" xfId="0" applyFont="1" applyFill="1" applyBorder="1"/>
    <xf numFmtId="2" fontId="16" fillId="9" borderId="7" xfId="0" applyNumberFormat="1" applyFont="1" applyFill="1" applyBorder="1" applyAlignment="1">
      <alignment vertical="center" wrapText="1"/>
    </xf>
    <xf numFmtId="2" fontId="16" fillId="9" borderId="2" xfId="0" applyNumberFormat="1" applyFont="1" applyFill="1" applyBorder="1" applyAlignment="1">
      <alignment vertical="center" wrapText="1"/>
    </xf>
    <xf numFmtId="2" fontId="16" fillId="9" borderId="8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top"/>
    </xf>
    <xf numFmtId="0" fontId="19" fillId="9" borderId="7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11" borderId="7" xfId="0" applyFont="1" applyFill="1" applyBorder="1" applyAlignment="1">
      <alignment horizontal="center" vertical="center" wrapText="1"/>
    </xf>
    <xf numFmtId="0" fontId="23" fillId="11" borderId="9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19" fillId="9" borderId="5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/>
    </xf>
    <xf numFmtId="17" fontId="9" fillId="9" borderId="59" xfId="0" applyNumberFormat="1" applyFont="1" applyFill="1" applyBorder="1" applyAlignment="1">
      <alignment vertical="center"/>
    </xf>
    <xf numFmtId="17" fontId="9" fillId="9" borderId="24" xfId="0" applyNumberFormat="1" applyFont="1" applyFill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79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9" fillId="9" borderId="38" xfId="0" applyFont="1" applyFill="1" applyBorder="1" applyAlignment="1">
      <alignment horizontal="left" vertical="center" wrapText="1"/>
    </xf>
    <xf numFmtId="0" fontId="9" fillId="9" borderId="39" xfId="0" applyFont="1" applyFill="1" applyBorder="1" applyAlignment="1">
      <alignment horizontal="left" vertical="center" wrapText="1"/>
    </xf>
    <xf numFmtId="0" fontId="9" fillId="9" borderId="40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left" vertical="center" wrapText="1"/>
    </xf>
    <xf numFmtId="0" fontId="11" fillId="2" borderId="40" xfId="0" applyFont="1" applyFill="1" applyBorder="1" applyAlignment="1">
      <alignment horizontal="left" vertical="center" wrapText="1"/>
    </xf>
    <xf numFmtId="0" fontId="11" fillId="2" borderId="39" xfId="0" applyFont="1" applyFill="1" applyBorder="1" applyAlignment="1">
      <alignment horizontal="left" vertical="center" wrapText="1"/>
    </xf>
    <xf numFmtId="0" fontId="12" fillId="0" borderId="72" xfId="0" applyFont="1" applyBorder="1" applyAlignment="1">
      <alignment horizontal="left" vertical="top"/>
    </xf>
    <xf numFmtId="0" fontId="12" fillId="0" borderId="73" xfId="0" applyFont="1" applyBorder="1" applyAlignment="1">
      <alignment horizontal="left" vertical="top"/>
    </xf>
    <xf numFmtId="0" fontId="12" fillId="0" borderId="74" xfId="0" applyFont="1" applyBorder="1" applyAlignment="1">
      <alignment horizontal="left" vertical="top"/>
    </xf>
    <xf numFmtId="0" fontId="12" fillId="0" borderId="75" xfId="0" applyFont="1" applyBorder="1" applyAlignment="1">
      <alignment horizontal="left" vertical="top"/>
    </xf>
    <xf numFmtId="0" fontId="12" fillId="2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top"/>
    </xf>
    <xf numFmtId="0" fontId="6" fillId="0" borderId="67" xfId="0" applyFont="1" applyBorder="1" applyAlignment="1">
      <alignment horizontal="center" vertical="top"/>
    </xf>
    <xf numFmtId="0" fontId="6" fillId="0" borderId="65" xfId="0" applyFont="1" applyBorder="1" applyAlignment="1">
      <alignment horizontal="center" vertical="top"/>
    </xf>
    <xf numFmtId="0" fontId="6" fillId="0" borderId="70" xfId="0" applyFont="1" applyBorder="1" applyAlignment="1">
      <alignment horizontal="center" vertical="top"/>
    </xf>
    <xf numFmtId="0" fontId="6" fillId="0" borderId="71" xfId="0" applyFont="1" applyBorder="1" applyAlignment="1">
      <alignment horizontal="center" vertical="top"/>
    </xf>
    <xf numFmtId="0" fontId="12" fillId="0" borderId="76" xfId="0" applyFont="1" applyBorder="1" applyAlignment="1">
      <alignment horizontal="left" vertical="top" wrapText="1"/>
    </xf>
    <xf numFmtId="0" fontId="12" fillId="0" borderId="77" xfId="0" applyFont="1" applyBorder="1" applyAlignment="1">
      <alignment horizontal="left" vertical="top" wrapText="1"/>
    </xf>
    <xf numFmtId="0" fontId="9" fillId="9" borderId="78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6" fillId="0" borderId="68" xfId="0" applyFont="1" applyBorder="1" applyAlignment="1">
      <alignment horizontal="center" vertical="top"/>
    </xf>
    <xf numFmtId="0" fontId="6" fillId="0" borderId="69" xfId="0" applyFont="1" applyBorder="1" applyAlignment="1">
      <alignment horizontal="center" vertical="top"/>
    </xf>
    <xf numFmtId="0" fontId="9" fillId="9" borderId="38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top"/>
    </xf>
    <xf numFmtId="0" fontId="25" fillId="2" borderId="25" xfId="0" applyFont="1" applyFill="1" applyBorder="1" applyAlignment="1">
      <alignment horizontal="left" vertical="top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top style="thin">
          <color theme="2"/>
        </top>
      </border>
    </dxf>
    <dxf>
      <border>
        <bottom style="thin">
          <color theme="2"/>
        </bottom>
      </border>
    </dxf>
    <dxf>
      <border diagonalUp="0" diagonalDown="0">
        <left style="medium">
          <color theme="2"/>
        </left>
        <right style="medium">
          <color theme="2"/>
        </right>
        <top style="medium">
          <color theme="2"/>
        </top>
        <bottom style="medium">
          <color theme="2"/>
        </bottom>
      </border>
    </dxf>
    <dxf>
      <font>
        <strike val="0"/>
        <outline val="0"/>
        <shadow val="0"/>
        <u val="none"/>
        <vertAlign val="baseline"/>
        <sz val="12"/>
        <color theme="9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6CB33F"/>
      <color rgb="FFFDB913"/>
      <color rgb="FF005DAA"/>
      <color rgb="FF009AC7"/>
      <color rgb="FF8D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>
                <a:solidFill>
                  <a:schemeClr val="accent6"/>
                </a:solidFill>
              </a:defRPr>
            </a:pPr>
            <a:r>
              <a:rPr lang="en-GB" sz="1600">
                <a:solidFill>
                  <a:schemeClr val="accent6"/>
                </a:solidFill>
              </a:rPr>
              <a:t>Scoring Category Overview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'BMT Dashboard'!$B$20</c:f>
              <c:strCache>
                <c:ptCount val="1"/>
                <c:pt idx="0">
                  <c:v>≥80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Dashboard'!$C$20:$F$20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E-4F45-8092-44533B46A200}"/>
            </c:ext>
          </c:extLst>
        </c:ser>
        <c:ser>
          <c:idx val="1"/>
          <c:order val="1"/>
          <c:tx>
            <c:strRef>
              <c:f>'BMT Dashboard'!$B$21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Dashboard'!$C$21:$F$21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E-4F45-8092-44533B46A200}"/>
            </c:ext>
          </c:extLst>
        </c:ser>
        <c:ser>
          <c:idx val="2"/>
          <c:order val="2"/>
          <c:tx>
            <c:strRef>
              <c:f>'BMT Dashboard'!$B$22</c:f>
              <c:strCache>
                <c:ptCount val="1"/>
                <c:pt idx="0">
                  <c:v>&lt;60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Dashboard'!$C$18:$F$18</c:f>
              <c:strCache>
                <c:ptCount val="4"/>
                <c:pt idx="0">
                  <c:v>All PIs</c:v>
                </c:pt>
                <c:pt idx="1">
                  <c:v>Principle 1</c:v>
                </c:pt>
                <c:pt idx="2">
                  <c:v>Principle 2</c:v>
                </c:pt>
                <c:pt idx="3">
                  <c:v>Principle 3</c:v>
                </c:pt>
              </c:strCache>
            </c:strRef>
          </c:cat>
          <c:val>
            <c:numRef>
              <c:f>'BMT Dashboard'!$C$22:$F$22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E-4F45-8092-44533B46A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0965640"/>
        <c:axId val="280966032"/>
      </c:barChart>
      <c:catAx>
        <c:axId val="280965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 sz="1200" b="1">
                <a:solidFill>
                  <a:schemeClr val="accent6"/>
                </a:solidFill>
              </a:defRPr>
            </a:pPr>
            <a:endParaRPr lang="pt-BR"/>
          </a:p>
        </c:txPr>
        <c:crossAx val="280966032"/>
        <c:crosses val="autoZero"/>
        <c:auto val="1"/>
        <c:lblAlgn val="ctr"/>
        <c:lblOffset val="100"/>
        <c:noMultiLvlLbl val="0"/>
      </c:catAx>
      <c:valAx>
        <c:axId val="280966032"/>
        <c:scaling>
          <c:orientation val="minMax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2809656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 sz="1200">
              <a:solidFill>
                <a:schemeClr val="accent6"/>
              </a:solidFill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>
                <a:solidFill>
                  <a:schemeClr val="accent6"/>
                </a:solidFill>
              </a:defRPr>
            </a:pPr>
            <a:r>
              <a:rPr lang="en-GB">
                <a:solidFill>
                  <a:schemeClr val="accent6"/>
                </a:solidFill>
              </a:rPr>
              <a:t>BMT Progress</a:t>
            </a:r>
            <a:r>
              <a:rPr lang="en-GB" baseline="0">
                <a:solidFill>
                  <a:schemeClr val="accent6"/>
                </a:solidFill>
              </a:rPr>
              <a:t> Tracker</a:t>
            </a:r>
            <a:endParaRPr lang="en-GB">
              <a:solidFill>
                <a:schemeClr val="accent6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229332465003769E-2"/>
          <c:y val="0.14629365261760041"/>
          <c:w val="0.73264274968659993"/>
          <c:h val="0.76847598065908995"/>
        </c:manualLayout>
      </c:layout>
      <c:lineChart>
        <c:grouping val="standard"/>
        <c:varyColors val="0"/>
        <c:ser>
          <c:idx val="0"/>
          <c:order val="0"/>
          <c:tx>
            <c:strRef>
              <c:f>'BMT Template'!$AN$43</c:f>
              <c:strCache>
                <c:ptCount val="1"/>
                <c:pt idx="0">
                  <c:v>Expected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1"/>
              <c:layout>
                <c:manualLayout>
                  <c:x val="-3.0254048231850881E-2"/>
                  <c:y val="5.2213524536245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8-4D5C-9AB1-FA15A4269A71}"/>
                </c:ext>
              </c:extLst>
            </c:dLbl>
            <c:dLbl>
              <c:idx val="2"/>
              <c:layout>
                <c:manualLayout>
                  <c:x val="-3.0254048231850832E-2"/>
                  <c:y val="5.5330749881692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8-4D5C-9AB1-FA15A4269A71}"/>
                </c:ext>
              </c:extLst>
            </c:dLbl>
            <c:dLbl>
              <c:idx val="3"/>
              <c:layout>
                <c:manualLayout>
                  <c:x val="-2.879461512852963E-2"/>
                  <c:y val="4.5979073845350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8-4D5C-9AB1-FA15A4269A71}"/>
                </c:ext>
              </c:extLst>
            </c:dLbl>
            <c:dLbl>
              <c:idx val="4"/>
              <c:layout>
                <c:manualLayout>
                  <c:x val="-3.1713481335172246E-2"/>
                  <c:y val="5.2213524536245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8-4D5C-9AB1-FA15A4269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Template'!$AM$44:$AM$48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'BMT Template'!$AN$44:$AN$48</c:f>
              <c:numCache>
                <c:formatCode>0.00</c:formatCode>
                <c:ptCount val="5"/>
                <c:pt idx="1">
                  <c:v>0.6428571428571429</c:v>
                </c:pt>
                <c:pt idx="2">
                  <c:v>0.6428571428571429</c:v>
                </c:pt>
                <c:pt idx="3">
                  <c:v>0.6607142857142857</c:v>
                </c:pt>
                <c:pt idx="4">
                  <c:v>0.6607142857142857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E8-4D5C-9AB1-FA15A4269A71}"/>
            </c:ext>
          </c:extLst>
        </c:ser>
        <c:ser>
          <c:idx val="1"/>
          <c:order val="1"/>
          <c:tx>
            <c:strRef>
              <c:f>'BMT Template'!$AO$43</c:f>
              <c:strCache>
                <c:ptCount val="1"/>
                <c:pt idx="0">
                  <c:v>Actual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square"/>
            <c:size val="8"/>
            <c:spPr>
              <a:solidFill>
                <a:schemeClr val="bg2"/>
              </a:solidFill>
              <a:ln>
                <a:solidFill>
                  <a:schemeClr val="bg2"/>
                </a:solidFill>
              </a:ln>
            </c:spPr>
          </c:marker>
          <c:dLbls>
            <c:dLbl>
              <c:idx val="0"/>
              <c:layout>
                <c:manualLayout>
                  <c:x val="-3.1713481335172135E-2"/>
                  <c:y val="-5.37721372089690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E8-4D5C-9AB1-FA15A4269A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'BMT Template'!$AM$44:$AM$48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'BMT Template'!$AO$44:$AO$48</c:f>
              <c:numCache>
                <c:formatCode>0.00</c:formatCode>
                <c:ptCount val="5"/>
                <c:pt idx="0">
                  <c:v>0.25925925925925924</c:v>
                </c:pt>
                <c:pt idx="1">
                  <c:v>0.42857142857142855</c:v>
                </c:pt>
                <c:pt idx="2">
                  <c:v>0.375</c:v>
                </c:pt>
                <c:pt idx="3">
                  <c:v>0.375</c:v>
                </c:pt>
                <c:pt idx="4">
                  <c:v>0.375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E8-4D5C-9AB1-FA15A4269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63680"/>
        <c:axId val="280964856"/>
      </c:lineChart>
      <c:catAx>
        <c:axId val="28096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280964856"/>
        <c:crosses val="autoZero"/>
        <c:auto val="1"/>
        <c:lblAlgn val="ctr"/>
        <c:lblOffset val="100"/>
        <c:noMultiLvlLbl val="0"/>
      </c:catAx>
      <c:valAx>
        <c:axId val="280964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pt-BR"/>
          </a:p>
        </c:txPr>
        <c:crossAx val="280963680"/>
        <c:crosses val="autoZero"/>
        <c:crossBetween val="between"/>
      </c:valAx>
    </c:plotArea>
    <c:legend>
      <c:legendPos val="r"/>
      <c:overlay val="0"/>
      <c:spPr>
        <a:noFill/>
      </c:spPr>
      <c:txPr>
        <a:bodyPr/>
        <a:lstStyle/>
        <a:p>
          <a:pPr>
            <a:defRPr lang="en-US"/>
          </a:pPr>
          <a:endParaRPr lang="pt-BR"/>
        </a:p>
      </c:txPr>
    </c:legend>
    <c:plotVisOnly val="0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8962</xdr:colOff>
      <xdr:row>25</xdr:row>
      <xdr:rowOff>153266</xdr:rowOff>
    </xdr:from>
    <xdr:to>
      <xdr:col>7</xdr:col>
      <xdr:colOff>787399</xdr:colOff>
      <xdr:row>46</xdr:row>
      <xdr:rowOff>130629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9284</xdr:colOff>
      <xdr:row>61</xdr:row>
      <xdr:rowOff>51548</xdr:rowOff>
    </xdr:from>
    <xdr:to>
      <xdr:col>7</xdr:col>
      <xdr:colOff>914400</xdr:colOff>
      <xdr:row>86</xdr:row>
      <xdr:rowOff>43542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24848</xdr:colOff>
      <xdr:row>90</xdr:row>
      <xdr:rowOff>154793</xdr:rowOff>
    </xdr:from>
    <xdr:to>
      <xdr:col>7</xdr:col>
      <xdr:colOff>785665</xdr:colOff>
      <xdr:row>91</xdr:row>
      <xdr:rowOff>122840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65" y="16546076"/>
          <a:ext cx="8216348" cy="133699"/>
        </a:xfrm>
        <a:prstGeom prst="rect">
          <a:avLst/>
        </a:prstGeom>
      </xdr:spPr>
    </xdr:pic>
    <xdr:clientData/>
  </xdr:twoCellAnchor>
  <xdr:twoCellAnchor>
    <xdr:from>
      <xdr:col>1</xdr:col>
      <xdr:colOff>35860</xdr:colOff>
      <xdr:row>1</xdr:row>
      <xdr:rowOff>44822</xdr:rowOff>
    </xdr:from>
    <xdr:to>
      <xdr:col>5</xdr:col>
      <xdr:colOff>0</xdr:colOff>
      <xdr:row>5</xdr:row>
      <xdr:rowOff>26893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12753" y="248929"/>
          <a:ext cx="5502247" cy="73046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accent6"/>
              </a:solidFill>
            </a:rPr>
            <a:t>BMT Dashboard</a:t>
          </a:r>
        </a:p>
      </xdr:txBody>
    </xdr:sp>
    <xdr:clientData/>
  </xdr:twoCellAnchor>
  <xdr:twoCellAnchor>
    <xdr:from>
      <xdr:col>1</xdr:col>
      <xdr:colOff>81779</xdr:colOff>
      <xdr:row>99</xdr:row>
      <xdr:rowOff>17934</xdr:rowOff>
    </xdr:from>
    <xdr:to>
      <xdr:col>5</xdr:col>
      <xdr:colOff>456272</xdr:colOff>
      <xdr:row>99</xdr:row>
      <xdr:rowOff>17934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259579" y="17302634"/>
          <a:ext cx="6064093" cy="0"/>
        </a:xfrm>
        <a:prstGeom prst="line">
          <a:avLst/>
        </a:prstGeom>
        <a:ln w="28575">
          <a:solidFill>
            <a:srgbClr val="005DA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51346</xdr:colOff>
      <xdr:row>95</xdr:row>
      <xdr:rowOff>2</xdr:rowOff>
    </xdr:from>
    <xdr:to>
      <xdr:col>4</xdr:col>
      <xdr:colOff>611640</xdr:colOff>
      <xdr:row>98</xdr:row>
      <xdr:rowOff>22414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52199" y="16091649"/>
          <a:ext cx="3518647" cy="49305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>
              <a:solidFill>
                <a:schemeClr val="accent6"/>
              </a:solidFill>
            </a:rPr>
            <a:t>BMT Report</a:t>
          </a:r>
          <a:r>
            <a:rPr lang="en-GB" sz="2800" baseline="0">
              <a:solidFill>
                <a:schemeClr val="accent6"/>
              </a:solidFill>
            </a:rPr>
            <a:t> Sheet</a:t>
          </a:r>
          <a:endParaRPr lang="en-GB" sz="2800">
            <a:solidFill>
              <a:schemeClr val="accent6"/>
            </a:solidFill>
          </a:endParaRPr>
        </a:p>
      </xdr:txBody>
    </xdr:sp>
    <xdr:clientData/>
  </xdr:twoCellAnchor>
  <xdr:twoCellAnchor>
    <xdr:from>
      <xdr:col>0</xdr:col>
      <xdr:colOff>176892</xdr:colOff>
      <xdr:row>5</xdr:row>
      <xdr:rowOff>13922</xdr:rowOff>
    </xdr:from>
    <xdr:to>
      <xdr:col>7</xdr:col>
      <xdr:colOff>1088571</xdr:colOff>
      <xdr:row>5</xdr:row>
      <xdr:rowOff>13922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176892" y="980029"/>
          <a:ext cx="8885465" cy="0"/>
        </a:xfrm>
        <a:prstGeom prst="line">
          <a:avLst/>
        </a:prstGeom>
        <a:ln w="28575"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69079</xdr:colOff>
      <xdr:row>94</xdr:row>
      <xdr:rowOff>20655</xdr:rowOff>
    </xdr:from>
    <xdr:to>
      <xdr:col>5</xdr:col>
      <xdr:colOff>443572</xdr:colOff>
      <xdr:row>94</xdr:row>
      <xdr:rowOff>20655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246879" y="16479855"/>
          <a:ext cx="6064093" cy="0"/>
        </a:xfrm>
        <a:prstGeom prst="line">
          <a:avLst/>
        </a:prstGeom>
        <a:ln w="28575">
          <a:solidFill>
            <a:srgbClr val="005DA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176891</xdr:colOff>
      <xdr:row>1</xdr:row>
      <xdr:rowOff>16644</xdr:rowOff>
    </xdr:from>
    <xdr:to>
      <xdr:col>7</xdr:col>
      <xdr:colOff>1088571</xdr:colOff>
      <xdr:row>1</xdr:row>
      <xdr:rowOff>16644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>
          <a:off x="176891" y="220751"/>
          <a:ext cx="8885466" cy="0"/>
        </a:xfrm>
        <a:prstGeom prst="line">
          <a:avLst/>
        </a:prstGeom>
        <a:ln w="28575">
          <a:solidFill>
            <a:schemeClr val="bg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13607</xdr:colOff>
      <xdr:row>136</xdr:row>
      <xdr:rowOff>0</xdr:rowOff>
    </xdr:from>
    <xdr:to>
      <xdr:col>7</xdr:col>
      <xdr:colOff>774424</xdr:colOff>
      <xdr:row>136</xdr:row>
      <xdr:rowOff>133699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93607"/>
          <a:ext cx="8231138" cy="133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AS4:AT8" totalsRowShown="0">
  <autoFilter ref="AS4:AT8" xr:uid="{00000000-0009-0000-0100-000001000000}"/>
  <tableColumns count="2">
    <tableColumn id="1" xr3:uid="{00000000-0010-0000-0000-000001000000}" name="Option"/>
    <tableColumn id="2" xr3:uid="{00000000-0010-0000-0000-000002000000}" name="Sco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F8:H10" totalsRowShown="0" headerRowDxfId="7" dataDxfId="6" headerRowBorderDxfId="4" tableBorderDxfId="5" totalsRowBorderDxfId="3">
  <tableColumns count="3">
    <tableColumn id="1" xr3:uid="{00000000-0010-0000-0100-000001000000}" name="Species" dataDxfId="2"/>
    <tableColumn id="2" xr3:uid="{00000000-0010-0000-0100-000002000000}" name="Area" dataDxfId="1"/>
    <tableColumn id="3" xr3:uid="{00000000-0010-0000-0100-000003000000}" name="Gear type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Custom 9">
      <a:dk1>
        <a:sysClr val="windowText" lastClr="000000"/>
      </a:dk1>
      <a:lt1>
        <a:sysClr val="window" lastClr="FFFFFF"/>
      </a:lt1>
      <a:dk2>
        <a:srgbClr val="00A5CF"/>
      </a:dk2>
      <a:lt2>
        <a:srgbClr val="004382"/>
      </a:lt2>
      <a:accent1>
        <a:srgbClr val="009172"/>
      </a:accent1>
      <a:accent2>
        <a:srgbClr val="61A337"/>
      </a:accent2>
      <a:accent3>
        <a:srgbClr val="D46632"/>
      </a:accent3>
      <a:accent4>
        <a:srgbClr val="E57C29"/>
      </a:accent4>
      <a:accent5>
        <a:srgbClr val="EEB52D"/>
      </a:accent5>
      <a:accent6>
        <a:srgbClr val="4C4C4C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1"/>
  <sheetViews>
    <sheetView showGridLines="0" zoomScale="94" zoomScaleNormal="59" workbookViewId="0">
      <selection activeCell="AI28" sqref="AI28"/>
    </sheetView>
  </sheetViews>
  <sheetFormatPr defaultColWidth="0" defaultRowHeight="13.2" zeroHeight="1" x14ac:dyDescent="0.25"/>
  <cols>
    <col min="1" max="1" width="2.6640625" customWidth="1"/>
    <col min="2" max="2" width="12.44140625" customWidth="1"/>
    <col min="3" max="3" width="14.44140625" customWidth="1"/>
    <col min="4" max="4" width="33.5546875" bestFit="1" customWidth="1"/>
    <col min="5" max="5" width="8.6640625" style="1" customWidth="1"/>
    <col min="6" max="6" width="13" style="1" hidden="1" customWidth="1"/>
    <col min="7" max="7" width="8.6640625" style="1" customWidth="1"/>
    <col min="8" max="8" width="11.88671875" style="1" hidden="1" customWidth="1"/>
    <col min="9" max="9" width="7.44140625" style="1" hidden="1" customWidth="1"/>
    <col min="10" max="10" width="13.109375" style="1" hidden="1" customWidth="1"/>
    <col min="11" max="11" width="8.6640625" style="1" customWidth="1"/>
    <col min="12" max="14" width="7.44140625" style="1" hidden="1" customWidth="1"/>
    <col min="15" max="15" width="8.6640625" style="1" customWidth="1"/>
    <col min="16" max="18" width="7.44140625" style="1" hidden="1" customWidth="1"/>
    <col min="19" max="19" width="8.6640625" style="1" customWidth="1"/>
    <col min="20" max="20" width="7.44140625" style="1" hidden="1" customWidth="1"/>
    <col min="21" max="22" width="6.88671875" style="1" hidden="1" customWidth="1"/>
    <col min="23" max="23" width="8.6640625" style="1" customWidth="1"/>
    <col min="24" max="25" width="11.33203125" style="1" hidden="1" customWidth="1"/>
    <col min="26" max="26" width="10.88671875" style="1" customWidth="1"/>
    <col min="27" max="27" width="8.6640625" style="1" customWidth="1"/>
    <col min="28" max="29" width="8.6640625" style="1" hidden="1" customWidth="1"/>
    <col min="30" max="30" width="10.88671875" style="1" customWidth="1"/>
    <col min="31" max="31" width="8.6640625" style="1" customWidth="1"/>
    <col min="32" max="33" width="8.6640625" style="1" hidden="1" customWidth="1"/>
    <col min="34" max="34" width="10.88671875" style="1" customWidth="1"/>
    <col min="35" max="35" width="8.6640625" style="1" customWidth="1"/>
    <col min="36" max="37" width="8.6640625" style="1" hidden="1" customWidth="1"/>
    <col min="38" max="38" width="10.88671875" style="1" customWidth="1"/>
    <col min="39" max="39" width="2.5546875" customWidth="1"/>
    <col min="40" max="40" width="9.109375" hidden="1" customWidth="1"/>
    <col min="41" max="41" width="15.109375" hidden="1" customWidth="1"/>
    <col min="42" max="42" width="10" hidden="1" customWidth="1"/>
    <col min="43" max="43" width="9.109375" hidden="1" customWidth="1"/>
    <col min="44" max="44" width="15.6640625" hidden="1" customWidth="1"/>
    <col min="45" max="45" width="13.88671875" hidden="1" customWidth="1"/>
    <col min="46" max="46" width="12.6640625" hidden="1" customWidth="1"/>
    <col min="47" max="16384" width="8.88671875" hidden="1"/>
  </cols>
  <sheetData>
    <row r="1" spans="2:46" ht="13.8" thickBot="1" x14ac:dyDescent="0.3">
      <c r="D1" t="s">
        <v>119</v>
      </c>
      <c r="E1" s="116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17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</row>
    <row r="2" spans="2:46" ht="34.799999999999997" thickBot="1" x14ac:dyDescent="0.3">
      <c r="B2" s="133" t="s">
        <v>0</v>
      </c>
      <c r="C2" s="133" t="s">
        <v>1</v>
      </c>
      <c r="D2" s="133" t="s">
        <v>2</v>
      </c>
      <c r="E2" s="134" t="s">
        <v>118</v>
      </c>
      <c r="F2" s="135" t="s">
        <v>13</v>
      </c>
      <c r="G2" s="136" t="s">
        <v>125</v>
      </c>
      <c r="H2" s="137" t="s">
        <v>60</v>
      </c>
      <c r="I2" s="137" t="s">
        <v>70</v>
      </c>
      <c r="J2" s="137" t="s">
        <v>39</v>
      </c>
      <c r="K2" s="136" t="s">
        <v>126</v>
      </c>
      <c r="L2" s="137" t="s">
        <v>57</v>
      </c>
      <c r="M2" s="137" t="s">
        <v>71</v>
      </c>
      <c r="N2" s="137" t="s">
        <v>37</v>
      </c>
      <c r="O2" s="136" t="s">
        <v>131</v>
      </c>
      <c r="P2" s="137" t="s">
        <v>58</v>
      </c>
      <c r="Q2" s="137" t="s">
        <v>72</v>
      </c>
      <c r="R2" s="137" t="s">
        <v>38</v>
      </c>
      <c r="S2" s="136" t="s">
        <v>132</v>
      </c>
      <c r="T2" s="137" t="s">
        <v>59</v>
      </c>
      <c r="U2" s="135" t="s">
        <v>73</v>
      </c>
      <c r="V2" s="135" t="s">
        <v>40</v>
      </c>
      <c r="W2" s="138" t="s">
        <v>127</v>
      </c>
      <c r="X2" s="135" t="s">
        <v>13</v>
      </c>
      <c r="Y2" s="135" t="s">
        <v>53</v>
      </c>
      <c r="Z2" s="139" t="s">
        <v>36</v>
      </c>
      <c r="AA2" s="138" t="s">
        <v>129</v>
      </c>
      <c r="AB2" s="135" t="s">
        <v>13</v>
      </c>
      <c r="AC2" s="135" t="s">
        <v>54</v>
      </c>
      <c r="AD2" s="139" t="s">
        <v>36</v>
      </c>
      <c r="AE2" s="138" t="s">
        <v>128</v>
      </c>
      <c r="AF2" s="135" t="s">
        <v>13</v>
      </c>
      <c r="AG2" s="135" t="s">
        <v>56</v>
      </c>
      <c r="AH2" s="139" t="s">
        <v>36</v>
      </c>
      <c r="AI2" s="138" t="s">
        <v>130</v>
      </c>
      <c r="AJ2" s="135" t="s">
        <v>13</v>
      </c>
      <c r="AK2" s="135" t="s">
        <v>55</v>
      </c>
      <c r="AL2" s="139" t="s">
        <v>36</v>
      </c>
      <c r="AN2" s="5" t="s">
        <v>41</v>
      </c>
      <c r="AO2" s="8" t="s">
        <v>48</v>
      </c>
      <c r="AP2" s="8" t="s">
        <v>35</v>
      </c>
      <c r="AQ2" s="8" t="s">
        <v>36</v>
      </c>
    </row>
    <row r="3" spans="2:46" ht="13.5" customHeight="1" thickBot="1" x14ac:dyDescent="0.3">
      <c r="B3" s="149">
        <v>1</v>
      </c>
      <c r="C3" s="150" t="s">
        <v>3</v>
      </c>
      <c r="D3" s="21" t="s">
        <v>79</v>
      </c>
      <c r="E3" s="22" t="s">
        <v>27</v>
      </c>
      <c r="F3" s="23">
        <f>IF(E3="---","",VLOOKUP(E3,List1[],2,FALSE))</f>
        <v>0</v>
      </c>
      <c r="G3" s="22" t="s">
        <v>28</v>
      </c>
      <c r="H3" s="22">
        <f t="shared" ref="H3:H30" si="0">IF(G3="---",F3,I3)</f>
        <v>0.5</v>
      </c>
      <c r="I3" s="22">
        <f>IF(G3="---","",VLOOKUP(G3,List1[],2,FALSE))</f>
        <v>0.5</v>
      </c>
      <c r="J3" s="22">
        <f t="shared" ref="J3:J30" si="1">IF(G3="---",F3,I3)</f>
        <v>0.5</v>
      </c>
      <c r="K3" s="22" t="s">
        <v>28</v>
      </c>
      <c r="L3" s="22">
        <f t="shared" ref="L3:L30" si="2">IF(K3="---",H3,M3)</f>
        <v>0.5</v>
      </c>
      <c r="M3" s="22">
        <f>IF(K3="---","",VLOOKUP(K3,List1[],2,FALSE))</f>
        <v>0.5</v>
      </c>
      <c r="N3" s="22">
        <f t="shared" ref="N3:N30" si="3">IF(K3="---",J3,M3)</f>
        <v>0.5</v>
      </c>
      <c r="O3" s="22" t="s">
        <v>28</v>
      </c>
      <c r="P3" s="22">
        <f t="shared" ref="P3:P30" si="4">IF(O3="---",L3,Q3)</f>
        <v>0.5</v>
      </c>
      <c r="Q3" s="22">
        <f>IF(O3="---","",VLOOKUP(O3,List1[],2,FALSE))</f>
        <v>0.5</v>
      </c>
      <c r="R3" s="22">
        <f t="shared" ref="R3:R30" si="5">IF(O3="---",N3,Q3)</f>
        <v>0.5</v>
      </c>
      <c r="S3" s="22" t="s">
        <v>28</v>
      </c>
      <c r="T3" s="29">
        <f t="shared" ref="T3:T30" si="6">IF(S3="---",P3,U3)</f>
        <v>0.5</v>
      </c>
      <c r="U3" s="28">
        <f>IF(S3="---","",VLOOKUP(S3,List1[],2,FALSE))</f>
        <v>0.5</v>
      </c>
      <c r="V3" s="29">
        <f t="shared" ref="V3:V30" si="7">IF(S3="---",R3,U3)</f>
        <v>0.5</v>
      </c>
      <c r="W3" s="124" t="s">
        <v>28</v>
      </c>
      <c r="X3" s="125">
        <f>IF(W3="---","",VLOOKUP(W3,List1[],2,FALSE))</f>
        <v>0.5</v>
      </c>
      <c r="Y3" s="126">
        <f t="shared" ref="Y3:Y30" si="8">IF(G3="---",H3,I3)</f>
        <v>0.5</v>
      </c>
      <c r="Z3" s="127" t="str">
        <f>IFERROR(IF(W3="---","",IF(Y3=X3,"On Target",IF(Y3&gt;X3,"Behind",IF(Y3&lt;X3,"Ahead")))),"")</f>
        <v>On Target</v>
      </c>
      <c r="AA3" s="124" t="s">
        <v>27</v>
      </c>
      <c r="AB3" s="125">
        <f>IF(AA3="---","",VLOOKUP(AA3,List1[],2,FALSE))</f>
        <v>0</v>
      </c>
      <c r="AC3" s="126">
        <f t="shared" ref="AC3:AC30" si="9">IF(K3="---",L3,M3)</f>
        <v>0.5</v>
      </c>
      <c r="AD3" s="127" t="str">
        <f>IF(AA3="---","",IF(AC3=AB3,"On Target",IF(AC3&gt;AB3,"Behind",IF(AC3&lt;AB3,"Ahead"))))</f>
        <v>Behind</v>
      </c>
      <c r="AE3" s="124" t="s">
        <v>27</v>
      </c>
      <c r="AF3" s="125">
        <f>IF(AE3="---","",VLOOKUP(AE3,List1[],2,FALSE))</f>
        <v>0</v>
      </c>
      <c r="AG3" s="128">
        <f t="shared" ref="AG3:AG30" si="10">IF(O3="---",P3,Q3)</f>
        <v>0.5</v>
      </c>
      <c r="AH3" s="127" t="str">
        <f>IF(AE3="---","",IF(AG3=AF3,"On Target",IF(AG3&gt;AF3,"Behind",IF(AG3&lt;AF3,"Ahead"))))</f>
        <v>Behind</v>
      </c>
      <c r="AI3" s="124" t="s">
        <v>27</v>
      </c>
      <c r="AJ3" s="129">
        <f>IF(AI3="---","",VLOOKUP(AI3,List1[],2,FALSE))</f>
        <v>0</v>
      </c>
      <c r="AK3" s="130">
        <f t="shared" ref="AK3:AK30" si="11">IF(S3="---",T3,U3)</f>
        <v>0.5</v>
      </c>
      <c r="AL3" s="131" t="str">
        <f>IF(AI3="---","",IF(AK3=AJ3,"On Target",IF(AK3&gt;AJ3,"Behind",IF(AK3&lt;AJ3,"Ahead"))))</f>
        <v>Behind</v>
      </c>
      <c r="AN3" s="6">
        <f t="shared" ref="AN3:AN30" si="12">IF($AI$41&gt;0,AJ3,IF($AE$41&gt;0,AF3,IF($AA$41&gt;0,AB3,IF($W$41&gt;0,X3,IF($E$34&gt;0,F3,"error")))))</f>
        <v>0</v>
      </c>
      <c r="AO3" t="str">
        <f t="shared" ref="AO3:AO30" si="13">IF($AI$41&gt;0,AI3,IF($AE$41&gt;0,AE3,IF($AA$41&gt;0,AA3,IF($W$41&gt;0,W3,IF($E$34&gt;0,E3,"error")))))</f>
        <v>&lt;60</v>
      </c>
      <c r="AP3" t="str">
        <f t="shared" ref="AP3:AP34" si="14">IF($AI$41&gt;0,S3,IF($AE$41&gt;0,O3,IF($AA$41&gt;0,K3,IF($W$41&gt;0,G3,"n/a"))))</f>
        <v>60-79</v>
      </c>
      <c r="AQ3" t="str">
        <f t="shared" ref="AQ3:AQ30" si="15">IF($AI$41&gt;0,AL3,IF($AE$41&gt;0,AH3,IF($AA$41&gt;0,AD3,IF($W$41&gt;0,Z3,"---"))))</f>
        <v>Behind</v>
      </c>
    </row>
    <row r="4" spans="2:46" ht="13.5" customHeight="1" thickBot="1" x14ac:dyDescent="0.3">
      <c r="B4" s="149"/>
      <c r="C4" s="150"/>
      <c r="D4" s="21" t="s">
        <v>108</v>
      </c>
      <c r="E4" s="22" t="s">
        <v>30</v>
      </c>
      <c r="F4" s="23" t="str">
        <f>IF(E4="---","",VLOOKUP(E4,List1[],2,FALSE))</f>
        <v/>
      </c>
      <c r="G4" s="22" t="s">
        <v>27</v>
      </c>
      <c r="H4" s="22">
        <f t="shared" si="0"/>
        <v>0</v>
      </c>
      <c r="I4" s="22">
        <f>IF(G4="---","",VLOOKUP(G4,List1[],2,FALSE))</f>
        <v>0</v>
      </c>
      <c r="J4" s="22">
        <f t="shared" si="1"/>
        <v>0</v>
      </c>
      <c r="K4" s="22" t="s">
        <v>27</v>
      </c>
      <c r="L4" s="22">
        <f t="shared" si="2"/>
        <v>0</v>
      </c>
      <c r="M4" s="22">
        <f>IF(K4="---","",VLOOKUP(K4,List1[],2,FALSE))</f>
        <v>0</v>
      </c>
      <c r="N4" s="22">
        <f t="shared" si="3"/>
        <v>0</v>
      </c>
      <c r="O4" s="22" t="s">
        <v>27</v>
      </c>
      <c r="P4" s="22">
        <f t="shared" si="4"/>
        <v>0</v>
      </c>
      <c r="Q4" s="22">
        <f>IF(O4="---","",VLOOKUP(O4,List1[],2,FALSE))</f>
        <v>0</v>
      </c>
      <c r="R4" s="22">
        <f t="shared" si="5"/>
        <v>0</v>
      </c>
      <c r="S4" s="22" t="s">
        <v>27</v>
      </c>
      <c r="T4" s="29">
        <f t="shared" si="6"/>
        <v>0</v>
      </c>
      <c r="U4" s="24">
        <f>IF(S4="---","",VLOOKUP(S4,List1[],2,FALSE))</f>
        <v>0</v>
      </c>
      <c r="V4" s="25">
        <f t="shared" si="7"/>
        <v>0</v>
      </c>
      <c r="W4" s="30" t="s">
        <v>27</v>
      </c>
      <c r="X4" s="31">
        <f>IF(W4="---","",VLOOKUP(W4,List1[],2,FALSE))</f>
        <v>0</v>
      </c>
      <c r="Y4" s="79">
        <f t="shared" si="8"/>
        <v>0</v>
      </c>
      <c r="Z4" s="39" t="str">
        <f t="shared" ref="Z4:Z29" si="16">IF(W4="---","",IF(Y4=X4,"On Target",IF(Y4&gt;X4,"Behind",IF(Y4&lt;X4,"Ahead"))))</f>
        <v>On Target</v>
      </c>
      <c r="AA4" s="30" t="s">
        <v>27</v>
      </c>
      <c r="AB4" s="31">
        <f>IF(AA4="---","",VLOOKUP(AA4,List1[],2,FALSE))</f>
        <v>0</v>
      </c>
      <c r="AC4" s="79">
        <f t="shared" si="9"/>
        <v>0</v>
      </c>
      <c r="AD4" s="39" t="str">
        <f t="shared" ref="AD4:AD30" si="17">IF(AA4="---","",IF(AC4=AB4,"On Target",IF(AC4&gt;AB4,"Behind",IF(AC4&lt;AB4,"Ahead"))))</f>
        <v>On Target</v>
      </c>
      <c r="AE4" s="30" t="s">
        <v>27</v>
      </c>
      <c r="AF4" s="31">
        <f>IF(AE4="---","",VLOOKUP(AE4,List1[],2,FALSE))</f>
        <v>0</v>
      </c>
      <c r="AG4" s="36">
        <f t="shared" si="10"/>
        <v>0</v>
      </c>
      <c r="AH4" s="39" t="str">
        <f t="shared" ref="AH4:AH30" si="18">IF(AE4="---","",IF(AG4=AF4,"On Target",IF(AG4&gt;AF4,"Behind",IF(AG4&lt;AF4,"Ahead"))))</f>
        <v>On Target</v>
      </c>
      <c r="AI4" s="30" t="s">
        <v>27</v>
      </c>
      <c r="AJ4" s="32">
        <f>IF(AI4="---","",VLOOKUP(AI4,List1[],2,FALSE))</f>
        <v>0</v>
      </c>
      <c r="AK4" s="80">
        <f t="shared" si="11"/>
        <v>0</v>
      </c>
      <c r="AL4" s="33" t="str">
        <f t="shared" ref="AL4:AL30" si="19">IF(AI4="---","",IF(AK4=AJ4,"On Target",IF(AK4&gt;AJ4,"Behind",IF(AK4&lt;AJ4,"Ahead"))))</f>
        <v>On Target</v>
      </c>
      <c r="AN4" s="6">
        <f t="shared" si="12"/>
        <v>0</v>
      </c>
      <c r="AO4" t="str">
        <f t="shared" si="13"/>
        <v>&lt;60</v>
      </c>
      <c r="AP4" t="str">
        <f t="shared" si="14"/>
        <v>&lt;60</v>
      </c>
      <c r="AQ4" t="str">
        <f t="shared" si="15"/>
        <v>On Target</v>
      </c>
      <c r="AS4" t="s">
        <v>31</v>
      </c>
      <c r="AT4" t="s">
        <v>32</v>
      </c>
    </row>
    <row r="5" spans="2:46" ht="13.5" customHeight="1" thickBot="1" x14ac:dyDescent="0.3">
      <c r="B5" s="149"/>
      <c r="C5" s="150" t="s">
        <v>4</v>
      </c>
      <c r="D5" s="21" t="s">
        <v>80</v>
      </c>
      <c r="E5" s="22" t="s">
        <v>28</v>
      </c>
      <c r="F5" s="23">
        <f>IF(E5="---","",VLOOKUP(E5,List1[],2,FALSE))</f>
        <v>0.5</v>
      </c>
      <c r="G5" s="22" t="s">
        <v>28</v>
      </c>
      <c r="H5" s="22">
        <f t="shared" si="0"/>
        <v>0.5</v>
      </c>
      <c r="I5" s="22">
        <f>IF(G5="---","",VLOOKUP(G5,List1[],2,FALSE))</f>
        <v>0.5</v>
      </c>
      <c r="J5" s="22">
        <f t="shared" si="1"/>
        <v>0.5</v>
      </c>
      <c r="K5" s="22" t="s">
        <v>28</v>
      </c>
      <c r="L5" s="22">
        <f t="shared" si="2"/>
        <v>0.5</v>
      </c>
      <c r="M5" s="22">
        <f>IF(K5="---","",VLOOKUP(K5,List1[],2,FALSE))</f>
        <v>0.5</v>
      </c>
      <c r="N5" s="22">
        <f t="shared" si="3"/>
        <v>0.5</v>
      </c>
      <c r="O5" s="22" t="s">
        <v>28</v>
      </c>
      <c r="P5" s="22">
        <f t="shared" si="4"/>
        <v>0.5</v>
      </c>
      <c r="Q5" s="22">
        <f>IF(O5="---","",VLOOKUP(O5,List1[],2,FALSE))</f>
        <v>0.5</v>
      </c>
      <c r="R5" s="22">
        <f t="shared" si="5"/>
        <v>0.5</v>
      </c>
      <c r="S5" s="22" t="s">
        <v>28</v>
      </c>
      <c r="T5" s="29">
        <f t="shared" si="6"/>
        <v>0.5</v>
      </c>
      <c r="U5" s="24">
        <f>IF(S5="---","",VLOOKUP(S5,List1[],2,FALSE))</f>
        <v>0.5</v>
      </c>
      <c r="V5" s="25">
        <f t="shared" si="7"/>
        <v>0.5</v>
      </c>
      <c r="W5" s="30" t="s">
        <v>28</v>
      </c>
      <c r="X5" s="31">
        <f>IF(W5="---","",VLOOKUP(W5,List1[],2,FALSE))</f>
        <v>0.5</v>
      </c>
      <c r="Y5" s="79">
        <f t="shared" si="8"/>
        <v>0.5</v>
      </c>
      <c r="Z5" s="39" t="str">
        <f t="shared" si="16"/>
        <v>On Target</v>
      </c>
      <c r="AA5" s="30" t="s">
        <v>28</v>
      </c>
      <c r="AB5" s="31">
        <f>IF(AA5="---","",VLOOKUP(AA5,List1[],2,FALSE))</f>
        <v>0.5</v>
      </c>
      <c r="AC5" s="79">
        <f t="shared" si="9"/>
        <v>0.5</v>
      </c>
      <c r="AD5" s="39" t="str">
        <f t="shared" si="17"/>
        <v>On Target</v>
      </c>
      <c r="AE5" s="30" t="s">
        <v>28</v>
      </c>
      <c r="AF5" s="31">
        <f>IF(AE5="---","",VLOOKUP(AE5,List1[],2,FALSE))</f>
        <v>0.5</v>
      </c>
      <c r="AG5" s="36">
        <f t="shared" si="10"/>
        <v>0.5</v>
      </c>
      <c r="AH5" s="39" t="str">
        <f t="shared" si="18"/>
        <v>On Target</v>
      </c>
      <c r="AI5" s="30" t="s">
        <v>28</v>
      </c>
      <c r="AJ5" s="32">
        <f>IF(AI5="---","",VLOOKUP(AI5,List1[],2,FALSE))</f>
        <v>0.5</v>
      </c>
      <c r="AK5" s="80">
        <f t="shared" si="11"/>
        <v>0.5</v>
      </c>
      <c r="AL5" s="33" t="str">
        <f t="shared" si="19"/>
        <v>On Target</v>
      </c>
      <c r="AN5" s="6">
        <f t="shared" si="12"/>
        <v>0.5</v>
      </c>
      <c r="AO5" t="str">
        <f t="shared" si="13"/>
        <v>60-79</v>
      </c>
      <c r="AP5" t="str">
        <f t="shared" si="14"/>
        <v>60-79</v>
      </c>
      <c r="AQ5" t="str">
        <f t="shared" si="15"/>
        <v>On Target</v>
      </c>
      <c r="AS5" s="2" t="s">
        <v>30</v>
      </c>
    </row>
    <row r="6" spans="2:46" ht="13.5" customHeight="1" thickBot="1" x14ac:dyDescent="0.3">
      <c r="B6" s="149"/>
      <c r="C6" s="150"/>
      <c r="D6" s="21" t="s">
        <v>81</v>
      </c>
      <c r="E6" s="22" t="s">
        <v>27</v>
      </c>
      <c r="F6" s="23">
        <f>IF(E6="---","",VLOOKUP(E6,List1[],2,FALSE))</f>
        <v>0</v>
      </c>
      <c r="G6" s="22" t="s">
        <v>28</v>
      </c>
      <c r="H6" s="22">
        <f t="shared" si="0"/>
        <v>0.5</v>
      </c>
      <c r="I6" s="22">
        <f>IF(G6="---","",VLOOKUP(G6,List1[],2,FALSE))</f>
        <v>0.5</v>
      </c>
      <c r="J6" s="22">
        <f t="shared" si="1"/>
        <v>0.5</v>
      </c>
      <c r="K6" s="22" t="s">
        <v>28</v>
      </c>
      <c r="L6" s="22">
        <f t="shared" si="2"/>
        <v>0.5</v>
      </c>
      <c r="M6" s="22">
        <f>IF(K6="---","",VLOOKUP(K6,List1[],2,FALSE))</f>
        <v>0.5</v>
      </c>
      <c r="N6" s="22">
        <f t="shared" si="3"/>
        <v>0.5</v>
      </c>
      <c r="O6" s="22" t="s">
        <v>28</v>
      </c>
      <c r="P6" s="22">
        <f t="shared" si="4"/>
        <v>0.5</v>
      </c>
      <c r="Q6" s="22">
        <f>IF(O6="---","",VLOOKUP(O6,List1[],2,FALSE))</f>
        <v>0.5</v>
      </c>
      <c r="R6" s="22">
        <f t="shared" si="5"/>
        <v>0.5</v>
      </c>
      <c r="S6" s="22" t="s">
        <v>28</v>
      </c>
      <c r="T6" s="29">
        <f t="shared" si="6"/>
        <v>0.5</v>
      </c>
      <c r="U6" s="24">
        <f>IF(S6="---","",VLOOKUP(S6,List1[],2,FALSE))</f>
        <v>0.5</v>
      </c>
      <c r="V6" s="25">
        <f t="shared" si="7"/>
        <v>0.5</v>
      </c>
      <c r="W6" s="30" t="s">
        <v>27</v>
      </c>
      <c r="X6" s="31">
        <f>IF(W6="---","",VLOOKUP(W6,List1[],2,FALSE))</f>
        <v>0</v>
      </c>
      <c r="Y6" s="79">
        <f t="shared" si="8"/>
        <v>0.5</v>
      </c>
      <c r="Z6" s="39" t="str">
        <f t="shared" si="16"/>
        <v>Behind</v>
      </c>
      <c r="AA6" s="30" t="s">
        <v>27</v>
      </c>
      <c r="AB6" s="31">
        <f>IF(AA6="---","",VLOOKUP(AA6,List1[],2,FALSE))</f>
        <v>0</v>
      </c>
      <c r="AC6" s="79">
        <f t="shared" si="9"/>
        <v>0.5</v>
      </c>
      <c r="AD6" s="39" t="str">
        <f t="shared" si="17"/>
        <v>Behind</v>
      </c>
      <c r="AE6" s="30" t="s">
        <v>27</v>
      </c>
      <c r="AF6" s="31">
        <f>IF(AE6="---","",VLOOKUP(AE6,List1[],2,FALSE))</f>
        <v>0</v>
      </c>
      <c r="AG6" s="36">
        <f t="shared" si="10"/>
        <v>0.5</v>
      </c>
      <c r="AH6" s="39" t="str">
        <f t="shared" si="18"/>
        <v>Behind</v>
      </c>
      <c r="AI6" s="30" t="s">
        <v>27</v>
      </c>
      <c r="AJ6" s="32">
        <f>IF(AI6="---","",VLOOKUP(AI6,List1[],2,FALSE))</f>
        <v>0</v>
      </c>
      <c r="AK6" s="80">
        <f t="shared" si="11"/>
        <v>0.5</v>
      </c>
      <c r="AL6" s="33" t="str">
        <f t="shared" si="19"/>
        <v>Behind</v>
      </c>
      <c r="AN6" s="6">
        <f t="shared" si="12"/>
        <v>0</v>
      </c>
      <c r="AO6" t="str">
        <f t="shared" si="13"/>
        <v>&lt;60</v>
      </c>
      <c r="AP6" t="str">
        <f t="shared" si="14"/>
        <v>60-79</v>
      </c>
      <c r="AQ6" t="str">
        <f t="shared" si="15"/>
        <v>Behind</v>
      </c>
      <c r="AS6" s="15" t="s">
        <v>29</v>
      </c>
      <c r="AT6">
        <v>1</v>
      </c>
    </row>
    <row r="7" spans="2:46" ht="13.5" customHeight="1" thickBot="1" x14ac:dyDescent="0.3">
      <c r="B7" s="149"/>
      <c r="C7" s="150"/>
      <c r="D7" s="21" t="s">
        <v>82</v>
      </c>
      <c r="E7" s="22" t="s">
        <v>27</v>
      </c>
      <c r="F7" s="23">
        <f>IF(E7="---","",VLOOKUP(E7,List1[],2,FALSE))</f>
        <v>0</v>
      </c>
      <c r="G7" s="22" t="s">
        <v>28</v>
      </c>
      <c r="H7" s="22">
        <f t="shared" si="0"/>
        <v>0.5</v>
      </c>
      <c r="I7" s="22">
        <f>IF(G7="---","",VLOOKUP(G7,List1[],2,FALSE))</f>
        <v>0.5</v>
      </c>
      <c r="J7" s="22">
        <f t="shared" si="1"/>
        <v>0.5</v>
      </c>
      <c r="K7" s="22" t="s">
        <v>28</v>
      </c>
      <c r="L7" s="22">
        <f t="shared" si="2"/>
        <v>0.5</v>
      </c>
      <c r="M7" s="22">
        <f>IF(K7="---","",VLOOKUP(K7,List1[],2,FALSE))</f>
        <v>0.5</v>
      </c>
      <c r="N7" s="22">
        <f t="shared" si="3"/>
        <v>0.5</v>
      </c>
      <c r="O7" s="22" t="s">
        <v>28</v>
      </c>
      <c r="P7" s="22">
        <f t="shared" si="4"/>
        <v>0.5</v>
      </c>
      <c r="Q7" s="22">
        <f>IF(O7="---","",VLOOKUP(O7,List1[],2,FALSE))</f>
        <v>0.5</v>
      </c>
      <c r="R7" s="22">
        <f t="shared" si="5"/>
        <v>0.5</v>
      </c>
      <c r="S7" s="22" t="s">
        <v>28</v>
      </c>
      <c r="T7" s="29">
        <f t="shared" si="6"/>
        <v>0.5</v>
      </c>
      <c r="U7" s="24">
        <f>IF(S7="---","",VLOOKUP(S7,List1[],2,FALSE))</f>
        <v>0.5</v>
      </c>
      <c r="V7" s="25">
        <f t="shared" si="7"/>
        <v>0.5</v>
      </c>
      <c r="W7" s="30" t="s">
        <v>28</v>
      </c>
      <c r="X7" s="31">
        <f>IF(W7="---","",VLOOKUP(W7,List1[],2,FALSE))</f>
        <v>0.5</v>
      </c>
      <c r="Y7" s="79">
        <f t="shared" si="8"/>
        <v>0.5</v>
      </c>
      <c r="Z7" s="39" t="str">
        <f t="shared" si="16"/>
        <v>On Target</v>
      </c>
      <c r="AA7" s="30" t="s">
        <v>28</v>
      </c>
      <c r="AB7" s="31">
        <f>IF(AA7="---","",VLOOKUP(AA7,List1[],2,FALSE))</f>
        <v>0.5</v>
      </c>
      <c r="AC7" s="79">
        <f t="shared" si="9"/>
        <v>0.5</v>
      </c>
      <c r="AD7" s="39" t="str">
        <f t="shared" si="17"/>
        <v>On Target</v>
      </c>
      <c r="AE7" s="30" t="s">
        <v>28</v>
      </c>
      <c r="AF7" s="31">
        <f>IF(AE7="---","",VLOOKUP(AE7,List1[],2,FALSE))</f>
        <v>0.5</v>
      </c>
      <c r="AG7" s="36">
        <f t="shared" si="10"/>
        <v>0.5</v>
      </c>
      <c r="AH7" s="39" t="str">
        <f t="shared" si="18"/>
        <v>On Target</v>
      </c>
      <c r="AI7" s="30" t="s">
        <v>28</v>
      </c>
      <c r="AJ7" s="32">
        <f>IF(AI7="---","",VLOOKUP(AI7,List1[],2,FALSE))</f>
        <v>0.5</v>
      </c>
      <c r="AK7" s="80">
        <f t="shared" si="11"/>
        <v>0.5</v>
      </c>
      <c r="AL7" s="33" t="str">
        <f>IF(AI7="---","",IF(AK7=AJ7,"On Target",IF(AK7&gt;AJ7,"Behind",IF(AK7&lt;AJ7,"Ahead"))))</f>
        <v>On Target</v>
      </c>
      <c r="AN7" s="6">
        <f t="shared" si="12"/>
        <v>0.5</v>
      </c>
      <c r="AO7" t="str">
        <f t="shared" si="13"/>
        <v>60-79</v>
      </c>
      <c r="AP7" t="str">
        <f t="shared" si="14"/>
        <v>60-79</v>
      </c>
      <c r="AQ7" t="str">
        <f t="shared" si="15"/>
        <v>On Target</v>
      </c>
      <c r="AS7" s="3" t="s">
        <v>28</v>
      </c>
      <c r="AT7">
        <v>0.5</v>
      </c>
    </row>
    <row r="8" spans="2:46" ht="13.5" customHeight="1" thickBot="1" x14ac:dyDescent="0.3">
      <c r="B8" s="149"/>
      <c r="C8" s="150"/>
      <c r="D8" s="21" t="s">
        <v>83</v>
      </c>
      <c r="E8" s="22" t="s">
        <v>29</v>
      </c>
      <c r="F8" s="23">
        <f>IF(E8="---","",VLOOKUP(E8,List1[],2,FALSE))</f>
        <v>1</v>
      </c>
      <c r="G8" s="22" t="s">
        <v>28</v>
      </c>
      <c r="H8" s="22">
        <f t="shared" si="0"/>
        <v>0.5</v>
      </c>
      <c r="I8" s="22">
        <f>IF(G8="---","",VLOOKUP(G8,List1[],2,FALSE))</f>
        <v>0.5</v>
      </c>
      <c r="J8" s="22">
        <f t="shared" si="1"/>
        <v>0.5</v>
      </c>
      <c r="K8" s="22" t="s">
        <v>28</v>
      </c>
      <c r="L8" s="22">
        <f t="shared" si="2"/>
        <v>0.5</v>
      </c>
      <c r="M8" s="22">
        <f>IF(K8="---","",VLOOKUP(K8,List1[],2,FALSE))</f>
        <v>0.5</v>
      </c>
      <c r="N8" s="22">
        <f t="shared" si="3"/>
        <v>0.5</v>
      </c>
      <c r="O8" s="22" t="s">
        <v>28</v>
      </c>
      <c r="P8" s="22">
        <f t="shared" si="4"/>
        <v>0.5</v>
      </c>
      <c r="Q8" s="22">
        <f>IF(O8="---","",VLOOKUP(O8,List1[],2,FALSE))</f>
        <v>0.5</v>
      </c>
      <c r="R8" s="22">
        <f t="shared" si="5"/>
        <v>0.5</v>
      </c>
      <c r="S8" s="22" t="s">
        <v>28</v>
      </c>
      <c r="T8" s="29">
        <f t="shared" si="6"/>
        <v>0.5</v>
      </c>
      <c r="U8" s="24">
        <f>IF(S8="---","",VLOOKUP(S8,List1[],2,FALSE))</f>
        <v>0.5</v>
      </c>
      <c r="V8" s="25">
        <f t="shared" si="7"/>
        <v>0.5</v>
      </c>
      <c r="W8" s="30" t="s">
        <v>28</v>
      </c>
      <c r="X8" s="31">
        <f>IF(W8="---","",VLOOKUP(W8,List1[],2,FALSE))</f>
        <v>0.5</v>
      </c>
      <c r="Y8" s="79">
        <f t="shared" si="8"/>
        <v>0.5</v>
      </c>
      <c r="Z8" s="39" t="str">
        <f t="shared" si="16"/>
        <v>On Target</v>
      </c>
      <c r="AA8" s="30" t="s">
        <v>28</v>
      </c>
      <c r="AB8" s="31">
        <f>IF(AA8="---","",VLOOKUP(AA8,List1[],2,FALSE))</f>
        <v>0.5</v>
      </c>
      <c r="AC8" s="79">
        <f t="shared" si="9"/>
        <v>0.5</v>
      </c>
      <c r="AD8" s="39" t="str">
        <f t="shared" si="17"/>
        <v>On Target</v>
      </c>
      <c r="AE8" s="30" t="s">
        <v>28</v>
      </c>
      <c r="AF8" s="31">
        <f>IF(AE8="---","",VLOOKUP(AE8,List1[],2,FALSE))</f>
        <v>0.5</v>
      </c>
      <c r="AG8" s="36">
        <f t="shared" si="10"/>
        <v>0.5</v>
      </c>
      <c r="AH8" s="39" t="str">
        <f t="shared" si="18"/>
        <v>On Target</v>
      </c>
      <c r="AI8" s="30" t="s">
        <v>28</v>
      </c>
      <c r="AJ8" s="32">
        <f>IF(AI8="---","",VLOOKUP(AI8,List1[],2,FALSE))</f>
        <v>0.5</v>
      </c>
      <c r="AK8" s="80">
        <f t="shared" si="11"/>
        <v>0.5</v>
      </c>
      <c r="AL8" s="33" t="str">
        <f t="shared" si="19"/>
        <v>On Target</v>
      </c>
      <c r="AN8" s="6">
        <f t="shared" si="12"/>
        <v>0.5</v>
      </c>
      <c r="AO8" t="str">
        <f t="shared" si="13"/>
        <v>60-79</v>
      </c>
      <c r="AP8" t="str">
        <f t="shared" si="14"/>
        <v>60-79</v>
      </c>
      <c r="AQ8" t="str">
        <f t="shared" si="15"/>
        <v>On Target</v>
      </c>
      <c r="AS8" s="98" t="s">
        <v>27</v>
      </c>
      <c r="AT8">
        <v>0</v>
      </c>
    </row>
    <row r="9" spans="2:46" ht="13.5" customHeight="1" thickBot="1" x14ac:dyDescent="0.3">
      <c r="B9" s="149">
        <v>2</v>
      </c>
      <c r="C9" s="150" t="s">
        <v>106</v>
      </c>
      <c r="D9" s="21" t="s">
        <v>84</v>
      </c>
      <c r="E9" s="22" t="s">
        <v>27</v>
      </c>
      <c r="F9" s="23">
        <f>IF(E9="---","",VLOOKUP(E9,List1[],2,FALSE))</f>
        <v>0</v>
      </c>
      <c r="G9" s="22" t="s">
        <v>29</v>
      </c>
      <c r="H9" s="22">
        <f t="shared" si="0"/>
        <v>1</v>
      </c>
      <c r="I9" s="22">
        <f>IF(G9="---","",VLOOKUP(G9,List1[],2,FALSE))</f>
        <v>1</v>
      </c>
      <c r="J9" s="22">
        <f t="shared" si="1"/>
        <v>1</v>
      </c>
      <c r="K9" s="22" t="s">
        <v>29</v>
      </c>
      <c r="L9" s="22">
        <f t="shared" si="2"/>
        <v>1</v>
      </c>
      <c r="M9" s="22">
        <f>IF(K9="---","",VLOOKUP(K9,List1[],2,FALSE))</f>
        <v>1</v>
      </c>
      <c r="N9" s="22">
        <f t="shared" si="3"/>
        <v>1</v>
      </c>
      <c r="O9" s="22" t="s">
        <v>29</v>
      </c>
      <c r="P9" s="22">
        <f t="shared" si="4"/>
        <v>1</v>
      </c>
      <c r="Q9" s="22">
        <f>IF(O9="---","",VLOOKUP(O9,List1[],2,FALSE))</f>
        <v>1</v>
      </c>
      <c r="R9" s="22">
        <f t="shared" si="5"/>
        <v>1</v>
      </c>
      <c r="S9" s="22" t="s">
        <v>29</v>
      </c>
      <c r="T9" s="29">
        <f t="shared" si="6"/>
        <v>1</v>
      </c>
      <c r="U9" s="24">
        <f>IF(S9="---","",VLOOKUP(S9,List1[],2,FALSE))</f>
        <v>1</v>
      </c>
      <c r="V9" s="25">
        <f t="shared" si="7"/>
        <v>1</v>
      </c>
      <c r="W9" s="30" t="s">
        <v>29</v>
      </c>
      <c r="X9" s="31">
        <f>IF(W9="---","",VLOOKUP(W9,List1[],2,FALSE))</f>
        <v>1</v>
      </c>
      <c r="Y9" s="79">
        <f t="shared" si="8"/>
        <v>1</v>
      </c>
      <c r="Z9" s="39" t="str">
        <f t="shared" si="16"/>
        <v>On Target</v>
      </c>
      <c r="AA9" s="30" t="s">
        <v>29</v>
      </c>
      <c r="AB9" s="31">
        <f>IF(AA9="---","",VLOOKUP(AA9,List1[],2,FALSE))</f>
        <v>1</v>
      </c>
      <c r="AC9" s="79">
        <f t="shared" si="9"/>
        <v>1</v>
      </c>
      <c r="AD9" s="39" t="str">
        <f t="shared" si="17"/>
        <v>On Target</v>
      </c>
      <c r="AE9" s="30" t="s">
        <v>29</v>
      </c>
      <c r="AF9" s="31">
        <f>IF(AE9="---","",VLOOKUP(AE9,List1[],2,FALSE))</f>
        <v>1</v>
      </c>
      <c r="AG9" s="36">
        <f t="shared" si="10"/>
        <v>1</v>
      </c>
      <c r="AH9" s="39" t="str">
        <f t="shared" si="18"/>
        <v>On Target</v>
      </c>
      <c r="AI9" s="30" t="s">
        <v>29</v>
      </c>
      <c r="AJ9" s="32">
        <f>IF(AI9="---","",VLOOKUP(AI9,List1[],2,FALSE))</f>
        <v>1</v>
      </c>
      <c r="AK9" s="80">
        <f t="shared" si="11"/>
        <v>1</v>
      </c>
      <c r="AL9" s="33" t="str">
        <f t="shared" si="19"/>
        <v>On Target</v>
      </c>
      <c r="AN9" s="7">
        <f t="shared" si="12"/>
        <v>1</v>
      </c>
      <c r="AO9" t="str">
        <f t="shared" si="13"/>
        <v>≥80</v>
      </c>
      <c r="AP9" t="str">
        <f t="shared" si="14"/>
        <v>≥80</v>
      </c>
      <c r="AQ9" t="str">
        <f t="shared" si="15"/>
        <v>On Target</v>
      </c>
    </row>
    <row r="10" spans="2:46" ht="13.5" customHeight="1" thickBot="1" x14ac:dyDescent="0.3">
      <c r="B10" s="149"/>
      <c r="C10" s="150"/>
      <c r="D10" s="21" t="s">
        <v>85</v>
      </c>
      <c r="E10" s="22" t="s">
        <v>28</v>
      </c>
      <c r="F10" s="23">
        <f>IF(E10="---","",VLOOKUP(E10,List1[],2,FALSE))</f>
        <v>0.5</v>
      </c>
      <c r="G10" s="22" t="s">
        <v>29</v>
      </c>
      <c r="H10" s="22">
        <f t="shared" si="0"/>
        <v>1</v>
      </c>
      <c r="I10" s="22">
        <f>IF(G10="---","",VLOOKUP(G10,List1[],2,FALSE))</f>
        <v>1</v>
      </c>
      <c r="J10" s="22">
        <f t="shared" si="1"/>
        <v>1</v>
      </c>
      <c r="K10" s="22" t="s">
        <v>29</v>
      </c>
      <c r="L10" s="22">
        <f t="shared" si="2"/>
        <v>1</v>
      </c>
      <c r="M10" s="22">
        <f>IF(K10="---","",VLOOKUP(K10,List1[],2,FALSE))</f>
        <v>1</v>
      </c>
      <c r="N10" s="22">
        <f t="shared" si="3"/>
        <v>1</v>
      </c>
      <c r="O10" s="22" t="s">
        <v>29</v>
      </c>
      <c r="P10" s="22">
        <f t="shared" si="4"/>
        <v>1</v>
      </c>
      <c r="Q10" s="22">
        <f>IF(O10="---","",VLOOKUP(O10,List1[],2,FALSE))</f>
        <v>1</v>
      </c>
      <c r="R10" s="22">
        <f t="shared" si="5"/>
        <v>1</v>
      </c>
      <c r="S10" s="22" t="s">
        <v>29</v>
      </c>
      <c r="T10" s="29">
        <f t="shared" si="6"/>
        <v>1</v>
      </c>
      <c r="U10" s="24">
        <f>IF(S10="---","",VLOOKUP(S10,List1[],2,FALSE))</f>
        <v>1</v>
      </c>
      <c r="V10" s="25">
        <f t="shared" si="7"/>
        <v>1</v>
      </c>
      <c r="W10" s="30" t="s">
        <v>29</v>
      </c>
      <c r="X10" s="31">
        <f>IF(W10="---","",VLOOKUP(W10,List1[],2,FALSE))</f>
        <v>1</v>
      </c>
      <c r="Y10" s="79">
        <f t="shared" si="8"/>
        <v>1</v>
      </c>
      <c r="Z10" s="39" t="str">
        <f t="shared" si="16"/>
        <v>On Target</v>
      </c>
      <c r="AA10" s="30" t="s">
        <v>29</v>
      </c>
      <c r="AB10" s="31">
        <f>IF(AA10="---","",VLOOKUP(AA10,List1[],2,FALSE))</f>
        <v>1</v>
      </c>
      <c r="AC10" s="79">
        <f t="shared" si="9"/>
        <v>1</v>
      </c>
      <c r="AD10" s="39" t="str">
        <f t="shared" si="17"/>
        <v>On Target</v>
      </c>
      <c r="AE10" s="30" t="s">
        <v>29</v>
      </c>
      <c r="AF10" s="31">
        <f>IF(AE10="---","",VLOOKUP(AE10,List1[],2,FALSE))</f>
        <v>1</v>
      </c>
      <c r="AG10" s="36">
        <f t="shared" si="10"/>
        <v>1</v>
      </c>
      <c r="AH10" s="39" t="str">
        <f t="shared" si="18"/>
        <v>On Target</v>
      </c>
      <c r="AI10" s="30" t="s">
        <v>29</v>
      </c>
      <c r="AJ10" s="32">
        <f>IF(AI10="---","",VLOOKUP(AI10,List1[],2,FALSE))</f>
        <v>1</v>
      </c>
      <c r="AK10" s="80">
        <f t="shared" si="11"/>
        <v>1</v>
      </c>
      <c r="AL10" s="33" t="str">
        <f t="shared" si="19"/>
        <v>On Target</v>
      </c>
      <c r="AN10" s="7">
        <f t="shared" si="12"/>
        <v>1</v>
      </c>
      <c r="AO10" t="str">
        <f t="shared" si="13"/>
        <v>≥80</v>
      </c>
      <c r="AP10" t="str">
        <f t="shared" si="14"/>
        <v>≥80</v>
      </c>
      <c r="AQ10" t="str">
        <f t="shared" si="15"/>
        <v>On Target</v>
      </c>
    </row>
    <row r="11" spans="2:46" ht="13.5" customHeight="1" thickBot="1" x14ac:dyDescent="0.3">
      <c r="B11" s="149"/>
      <c r="C11" s="150"/>
      <c r="D11" s="21" t="s">
        <v>86</v>
      </c>
      <c r="E11" s="22" t="s">
        <v>27</v>
      </c>
      <c r="F11" s="23">
        <f>IF(E11="---","",VLOOKUP(E11,List1[],2,FALSE))</f>
        <v>0</v>
      </c>
      <c r="G11" s="22" t="s">
        <v>29</v>
      </c>
      <c r="H11" s="22">
        <f t="shared" si="0"/>
        <v>1</v>
      </c>
      <c r="I11" s="22">
        <f>IF(G11="---","",VLOOKUP(G11,List1[],2,FALSE))</f>
        <v>1</v>
      </c>
      <c r="J11" s="22">
        <f t="shared" si="1"/>
        <v>1</v>
      </c>
      <c r="K11" s="22" t="s">
        <v>29</v>
      </c>
      <c r="L11" s="22">
        <f t="shared" si="2"/>
        <v>1</v>
      </c>
      <c r="M11" s="22">
        <f>IF(K11="---","",VLOOKUP(K11,List1[],2,FALSE))</f>
        <v>1</v>
      </c>
      <c r="N11" s="22">
        <f t="shared" si="3"/>
        <v>1</v>
      </c>
      <c r="O11" s="22" t="s">
        <v>29</v>
      </c>
      <c r="P11" s="22">
        <f t="shared" si="4"/>
        <v>1</v>
      </c>
      <c r="Q11" s="22">
        <f>IF(O11="---","",VLOOKUP(O11,List1[],2,FALSE))</f>
        <v>1</v>
      </c>
      <c r="R11" s="22">
        <f t="shared" si="5"/>
        <v>1</v>
      </c>
      <c r="S11" s="22" t="s">
        <v>29</v>
      </c>
      <c r="T11" s="29">
        <f t="shared" si="6"/>
        <v>1</v>
      </c>
      <c r="U11" s="24">
        <f>IF(S11="---","",VLOOKUP(S11,List1[],2,FALSE))</f>
        <v>1</v>
      </c>
      <c r="V11" s="25">
        <f t="shared" si="7"/>
        <v>1</v>
      </c>
      <c r="W11" s="30" t="s">
        <v>27</v>
      </c>
      <c r="X11" s="31">
        <f>IF(W11="---","",VLOOKUP(W11,List1[],2,FALSE))</f>
        <v>0</v>
      </c>
      <c r="Y11" s="79">
        <f t="shared" si="8"/>
        <v>1</v>
      </c>
      <c r="Z11" s="39" t="str">
        <f t="shared" si="16"/>
        <v>Behind</v>
      </c>
      <c r="AA11" s="30" t="s">
        <v>27</v>
      </c>
      <c r="AB11" s="31">
        <f>IF(AA11="---","",VLOOKUP(AA11,List1[],2,FALSE))</f>
        <v>0</v>
      </c>
      <c r="AC11" s="79">
        <f t="shared" si="9"/>
        <v>1</v>
      </c>
      <c r="AD11" s="39" t="str">
        <f t="shared" si="17"/>
        <v>Behind</v>
      </c>
      <c r="AE11" s="30" t="s">
        <v>27</v>
      </c>
      <c r="AF11" s="31">
        <f>IF(AE11="---","",VLOOKUP(AE11,List1[],2,FALSE))</f>
        <v>0</v>
      </c>
      <c r="AG11" s="36">
        <f t="shared" si="10"/>
        <v>1</v>
      </c>
      <c r="AH11" s="39" t="str">
        <f t="shared" si="18"/>
        <v>Behind</v>
      </c>
      <c r="AI11" s="30" t="s">
        <v>27</v>
      </c>
      <c r="AJ11" s="32">
        <f>IF(AI11="---","",VLOOKUP(AI11,List1[],2,FALSE))</f>
        <v>0</v>
      </c>
      <c r="AK11" s="80">
        <f t="shared" si="11"/>
        <v>1</v>
      </c>
      <c r="AL11" s="33" t="str">
        <f t="shared" si="19"/>
        <v>Behind</v>
      </c>
      <c r="AN11" s="7">
        <f t="shared" si="12"/>
        <v>0</v>
      </c>
      <c r="AO11" t="str">
        <f t="shared" si="13"/>
        <v>&lt;60</v>
      </c>
      <c r="AP11" t="str">
        <f t="shared" si="14"/>
        <v>≥80</v>
      </c>
      <c r="AQ11" t="str">
        <f t="shared" si="15"/>
        <v>Behind</v>
      </c>
    </row>
    <row r="12" spans="2:46" ht="13.5" customHeight="1" thickBot="1" x14ac:dyDescent="0.3">
      <c r="B12" s="149"/>
      <c r="C12" s="150" t="s">
        <v>107</v>
      </c>
      <c r="D12" s="21" t="s">
        <v>87</v>
      </c>
      <c r="E12" s="22" t="s">
        <v>27</v>
      </c>
      <c r="F12" s="23">
        <f>IF(E12="---","",VLOOKUP(E12,List1[],2,FALSE))</f>
        <v>0</v>
      </c>
      <c r="G12" s="22" t="s">
        <v>29</v>
      </c>
      <c r="H12" s="22">
        <f t="shared" si="0"/>
        <v>1</v>
      </c>
      <c r="I12" s="22">
        <f>IF(G12="---","",VLOOKUP(G12,List1[],2,FALSE))</f>
        <v>1</v>
      </c>
      <c r="J12" s="22">
        <f t="shared" si="1"/>
        <v>1</v>
      </c>
      <c r="K12" s="22" t="s">
        <v>29</v>
      </c>
      <c r="L12" s="22">
        <f t="shared" si="2"/>
        <v>1</v>
      </c>
      <c r="M12" s="22">
        <f>IF(K12="---","",VLOOKUP(K12,List1[],2,FALSE))</f>
        <v>1</v>
      </c>
      <c r="N12" s="22">
        <f t="shared" si="3"/>
        <v>1</v>
      </c>
      <c r="O12" s="22" t="s">
        <v>29</v>
      </c>
      <c r="P12" s="22">
        <f t="shared" si="4"/>
        <v>1</v>
      </c>
      <c r="Q12" s="22">
        <f>IF(O12="---","",VLOOKUP(O12,List1[],2,FALSE))</f>
        <v>1</v>
      </c>
      <c r="R12" s="22">
        <f t="shared" si="5"/>
        <v>1</v>
      </c>
      <c r="S12" s="22" t="s">
        <v>29</v>
      </c>
      <c r="T12" s="29">
        <f t="shared" si="6"/>
        <v>1</v>
      </c>
      <c r="U12" s="24">
        <f>IF(S12="---","",VLOOKUP(S12,List1[],2,FALSE))</f>
        <v>1</v>
      </c>
      <c r="V12" s="25">
        <f t="shared" si="7"/>
        <v>1</v>
      </c>
      <c r="W12" s="30" t="s">
        <v>29</v>
      </c>
      <c r="X12" s="31">
        <f>IF(W12="---","",VLOOKUP(W12,List1[],2,FALSE))</f>
        <v>1</v>
      </c>
      <c r="Y12" s="79">
        <f t="shared" si="8"/>
        <v>1</v>
      </c>
      <c r="Z12" s="39" t="str">
        <f t="shared" si="16"/>
        <v>On Target</v>
      </c>
      <c r="AA12" s="30" t="s">
        <v>29</v>
      </c>
      <c r="AB12" s="31">
        <f>IF(AA12="---","",VLOOKUP(AA12,List1[],2,FALSE))</f>
        <v>1</v>
      </c>
      <c r="AC12" s="79">
        <f t="shared" si="9"/>
        <v>1</v>
      </c>
      <c r="AD12" s="39" t="str">
        <f t="shared" si="17"/>
        <v>On Target</v>
      </c>
      <c r="AE12" s="30" t="s">
        <v>29</v>
      </c>
      <c r="AF12" s="31">
        <f>IF(AE12="---","",VLOOKUP(AE12,List1[],2,FALSE))</f>
        <v>1</v>
      </c>
      <c r="AG12" s="36">
        <f t="shared" si="10"/>
        <v>1</v>
      </c>
      <c r="AH12" s="39" t="str">
        <f t="shared" si="18"/>
        <v>On Target</v>
      </c>
      <c r="AI12" s="30" t="s">
        <v>29</v>
      </c>
      <c r="AJ12" s="32">
        <f>IF(AI12="---","",VLOOKUP(AI12,List1[],2,FALSE))</f>
        <v>1</v>
      </c>
      <c r="AK12" s="80">
        <f t="shared" si="11"/>
        <v>1</v>
      </c>
      <c r="AL12" s="33" t="str">
        <f t="shared" si="19"/>
        <v>On Target</v>
      </c>
      <c r="AN12" s="7">
        <f t="shared" si="12"/>
        <v>1</v>
      </c>
      <c r="AO12" t="str">
        <f t="shared" si="13"/>
        <v>≥80</v>
      </c>
      <c r="AP12" t="str">
        <f t="shared" si="14"/>
        <v>≥80</v>
      </c>
      <c r="AQ12" t="str">
        <f t="shared" si="15"/>
        <v>On Target</v>
      </c>
    </row>
    <row r="13" spans="2:46" ht="13.5" customHeight="1" thickBot="1" x14ac:dyDescent="0.3">
      <c r="B13" s="149"/>
      <c r="C13" s="150"/>
      <c r="D13" s="21" t="s">
        <v>88</v>
      </c>
      <c r="E13" s="22" t="s">
        <v>28</v>
      </c>
      <c r="F13" s="23">
        <f>IF(E13="---","",VLOOKUP(E13,List1[],2,FALSE))</f>
        <v>0.5</v>
      </c>
      <c r="G13" s="22" t="s">
        <v>29</v>
      </c>
      <c r="H13" s="22">
        <f t="shared" si="0"/>
        <v>1</v>
      </c>
      <c r="I13" s="22">
        <f>IF(G13="---","",VLOOKUP(G13,List1[],2,FALSE))</f>
        <v>1</v>
      </c>
      <c r="J13" s="22">
        <f t="shared" si="1"/>
        <v>1</v>
      </c>
      <c r="K13" s="22" t="s">
        <v>29</v>
      </c>
      <c r="L13" s="22">
        <f t="shared" si="2"/>
        <v>1</v>
      </c>
      <c r="M13" s="22">
        <f>IF(K13="---","",VLOOKUP(K13,List1[],2,FALSE))</f>
        <v>1</v>
      </c>
      <c r="N13" s="22">
        <f t="shared" si="3"/>
        <v>1</v>
      </c>
      <c r="O13" s="22" t="s">
        <v>29</v>
      </c>
      <c r="P13" s="22">
        <f t="shared" si="4"/>
        <v>1</v>
      </c>
      <c r="Q13" s="22">
        <f>IF(O13="---","",VLOOKUP(O13,List1[],2,FALSE))</f>
        <v>1</v>
      </c>
      <c r="R13" s="22">
        <f t="shared" si="5"/>
        <v>1</v>
      </c>
      <c r="S13" s="22" t="s">
        <v>29</v>
      </c>
      <c r="T13" s="29">
        <f t="shared" si="6"/>
        <v>1</v>
      </c>
      <c r="U13" s="24">
        <f>IF(S13="---","",VLOOKUP(S13,List1[],2,FALSE))</f>
        <v>1</v>
      </c>
      <c r="V13" s="25">
        <f t="shared" si="7"/>
        <v>1</v>
      </c>
      <c r="W13" s="30" t="s">
        <v>29</v>
      </c>
      <c r="X13" s="31">
        <f>IF(W13="---","",VLOOKUP(W13,List1[],2,FALSE))</f>
        <v>1</v>
      </c>
      <c r="Y13" s="79">
        <f t="shared" si="8"/>
        <v>1</v>
      </c>
      <c r="Z13" s="39" t="str">
        <f t="shared" si="16"/>
        <v>On Target</v>
      </c>
      <c r="AA13" s="30" t="s">
        <v>29</v>
      </c>
      <c r="AB13" s="31">
        <f>IF(AA13="---","",VLOOKUP(AA13,List1[],2,FALSE))</f>
        <v>1</v>
      </c>
      <c r="AC13" s="79">
        <f t="shared" si="9"/>
        <v>1</v>
      </c>
      <c r="AD13" s="39" t="str">
        <f t="shared" si="17"/>
        <v>On Target</v>
      </c>
      <c r="AE13" s="30" t="s">
        <v>29</v>
      </c>
      <c r="AF13" s="31">
        <f>IF(AE13="---","",VLOOKUP(AE13,List1[],2,FALSE))</f>
        <v>1</v>
      </c>
      <c r="AG13" s="36">
        <f t="shared" si="10"/>
        <v>1</v>
      </c>
      <c r="AH13" s="39" t="str">
        <f t="shared" si="18"/>
        <v>On Target</v>
      </c>
      <c r="AI13" s="30" t="s">
        <v>29</v>
      </c>
      <c r="AJ13" s="32">
        <f>IF(AI13="---","",VLOOKUP(AI13,List1[],2,FALSE))</f>
        <v>1</v>
      </c>
      <c r="AK13" s="80">
        <f t="shared" si="11"/>
        <v>1</v>
      </c>
      <c r="AL13" s="33" t="str">
        <f t="shared" si="19"/>
        <v>On Target</v>
      </c>
      <c r="AN13" s="7">
        <f t="shared" si="12"/>
        <v>1</v>
      </c>
      <c r="AO13" t="str">
        <f t="shared" si="13"/>
        <v>≥80</v>
      </c>
      <c r="AP13" t="str">
        <f t="shared" si="14"/>
        <v>≥80</v>
      </c>
      <c r="AQ13" t="str">
        <f t="shared" si="15"/>
        <v>On Target</v>
      </c>
    </row>
    <row r="14" spans="2:46" ht="13.5" customHeight="1" thickBot="1" x14ac:dyDescent="0.3">
      <c r="B14" s="149"/>
      <c r="C14" s="150"/>
      <c r="D14" s="21" t="s">
        <v>89</v>
      </c>
      <c r="E14" s="22" t="s">
        <v>27</v>
      </c>
      <c r="F14" s="23">
        <f>IF(E14="---","",VLOOKUP(E14,List1[],2,FALSE))</f>
        <v>0</v>
      </c>
      <c r="G14" s="22" t="s">
        <v>29</v>
      </c>
      <c r="H14" s="22">
        <f t="shared" si="0"/>
        <v>1</v>
      </c>
      <c r="I14" s="22">
        <f>IF(G14="---","",VLOOKUP(G14,List1[],2,FALSE))</f>
        <v>1</v>
      </c>
      <c r="J14" s="22">
        <f t="shared" si="1"/>
        <v>1</v>
      </c>
      <c r="K14" s="22" t="s">
        <v>29</v>
      </c>
      <c r="L14" s="22">
        <f t="shared" si="2"/>
        <v>1</v>
      </c>
      <c r="M14" s="22">
        <f>IF(K14="---","",VLOOKUP(K14,List1[],2,FALSE))</f>
        <v>1</v>
      </c>
      <c r="N14" s="22">
        <f t="shared" si="3"/>
        <v>1</v>
      </c>
      <c r="O14" s="22" t="s">
        <v>29</v>
      </c>
      <c r="P14" s="22">
        <f t="shared" si="4"/>
        <v>1</v>
      </c>
      <c r="Q14" s="22">
        <f>IF(O14="---","",VLOOKUP(O14,List1[],2,FALSE))</f>
        <v>1</v>
      </c>
      <c r="R14" s="22">
        <f t="shared" si="5"/>
        <v>1</v>
      </c>
      <c r="S14" s="22" t="s">
        <v>29</v>
      </c>
      <c r="T14" s="29">
        <f t="shared" si="6"/>
        <v>1</v>
      </c>
      <c r="U14" s="24">
        <f>IF(S14="---","",VLOOKUP(S14,List1[],2,FALSE))</f>
        <v>1</v>
      </c>
      <c r="V14" s="25">
        <f t="shared" si="7"/>
        <v>1</v>
      </c>
      <c r="W14" s="30" t="s">
        <v>27</v>
      </c>
      <c r="X14" s="31">
        <f>IF(W14="---","",VLOOKUP(W14,List1[],2,FALSE))</f>
        <v>0</v>
      </c>
      <c r="Y14" s="79">
        <f t="shared" si="8"/>
        <v>1</v>
      </c>
      <c r="Z14" s="39" t="str">
        <f t="shared" si="16"/>
        <v>Behind</v>
      </c>
      <c r="AA14" s="30" t="s">
        <v>27</v>
      </c>
      <c r="AB14" s="31">
        <f>IF(AA14="---","",VLOOKUP(AA14,List1[],2,FALSE))</f>
        <v>0</v>
      </c>
      <c r="AC14" s="79">
        <f t="shared" si="9"/>
        <v>1</v>
      </c>
      <c r="AD14" s="39" t="str">
        <f t="shared" si="17"/>
        <v>Behind</v>
      </c>
      <c r="AE14" s="30" t="s">
        <v>27</v>
      </c>
      <c r="AF14" s="31">
        <f>IF(AE14="---","",VLOOKUP(AE14,List1[],2,FALSE))</f>
        <v>0</v>
      </c>
      <c r="AG14" s="36">
        <f t="shared" si="10"/>
        <v>1</v>
      </c>
      <c r="AH14" s="39" t="str">
        <f t="shared" si="18"/>
        <v>Behind</v>
      </c>
      <c r="AI14" s="30" t="s">
        <v>27</v>
      </c>
      <c r="AJ14" s="32">
        <f>IF(AI14="---","",VLOOKUP(AI14,List1[],2,FALSE))</f>
        <v>0</v>
      </c>
      <c r="AK14" s="80">
        <f t="shared" si="11"/>
        <v>1</v>
      </c>
      <c r="AL14" s="33" t="str">
        <f>IF(AI14="---","",IF(AK14=AJ14,"On Target",IF(AK14&gt;AJ14,"Behind",IF(AK14&lt;AJ14,"Ahead"))))</f>
        <v>Behind</v>
      </c>
      <c r="AN14" s="7">
        <f t="shared" si="12"/>
        <v>0</v>
      </c>
      <c r="AO14" t="str">
        <f t="shared" si="13"/>
        <v>&lt;60</v>
      </c>
      <c r="AP14" t="str">
        <f t="shared" si="14"/>
        <v>≥80</v>
      </c>
      <c r="AQ14" t="str">
        <f t="shared" si="15"/>
        <v>Behind</v>
      </c>
    </row>
    <row r="15" spans="2:46" ht="13.5" customHeight="1" thickBot="1" x14ac:dyDescent="0.3">
      <c r="B15" s="149"/>
      <c r="C15" s="150" t="s">
        <v>5</v>
      </c>
      <c r="D15" s="21" t="s">
        <v>90</v>
      </c>
      <c r="E15" s="22" t="s">
        <v>29</v>
      </c>
      <c r="F15" s="23">
        <f>IF(E15="---","",VLOOKUP(E15,List1[],2,FALSE))</f>
        <v>1</v>
      </c>
      <c r="G15" s="22" t="s">
        <v>29</v>
      </c>
      <c r="H15" s="22">
        <f t="shared" si="0"/>
        <v>1</v>
      </c>
      <c r="I15" s="22">
        <f>IF(G15="---","",VLOOKUP(G15,List1[],2,FALSE))</f>
        <v>1</v>
      </c>
      <c r="J15" s="22">
        <f t="shared" si="1"/>
        <v>1</v>
      </c>
      <c r="K15" s="22" t="s">
        <v>29</v>
      </c>
      <c r="L15" s="22">
        <f t="shared" si="2"/>
        <v>1</v>
      </c>
      <c r="M15" s="22">
        <f>IF(K15="---","",VLOOKUP(K15,List1[],2,FALSE))</f>
        <v>1</v>
      </c>
      <c r="N15" s="22">
        <f t="shared" si="3"/>
        <v>1</v>
      </c>
      <c r="O15" s="22" t="s">
        <v>29</v>
      </c>
      <c r="P15" s="22">
        <f t="shared" si="4"/>
        <v>1</v>
      </c>
      <c r="Q15" s="22">
        <f>IF(O15="---","",VLOOKUP(O15,List1[],2,FALSE))</f>
        <v>1</v>
      </c>
      <c r="R15" s="22">
        <f t="shared" si="5"/>
        <v>1</v>
      </c>
      <c r="S15" s="22" t="s">
        <v>29</v>
      </c>
      <c r="T15" s="29">
        <f t="shared" si="6"/>
        <v>1</v>
      </c>
      <c r="U15" s="24">
        <f>IF(S15="---","",VLOOKUP(S15,List1[],2,FALSE))</f>
        <v>1</v>
      </c>
      <c r="V15" s="25">
        <f t="shared" si="7"/>
        <v>1</v>
      </c>
      <c r="W15" s="30" t="s">
        <v>29</v>
      </c>
      <c r="X15" s="31">
        <f>IF(W15="---","",VLOOKUP(W15,List1[],2,FALSE))</f>
        <v>1</v>
      </c>
      <c r="Y15" s="79">
        <f t="shared" si="8"/>
        <v>1</v>
      </c>
      <c r="Z15" s="39" t="str">
        <f t="shared" si="16"/>
        <v>On Target</v>
      </c>
      <c r="AA15" s="30" t="s">
        <v>28</v>
      </c>
      <c r="AB15" s="31">
        <f>IF(AA15="---","",VLOOKUP(AA15,List1[],2,FALSE))</f>
        <v>0.5</v>
      </c>
      <c r="AC15" s="79">
        <f t="shared" si="9"/>
        <v>1</v>
      </c>
      <c r="AD15" s="39" t="str">
        <f t="shared" si="17"/>
        <v>Behind</v>
      </c>
      <c r="AE15" s="30" t="s">
        <v>28</v>
      </c>
      <c r="AF15" s="31">
        <f>IF(AE15="---","",VLOOKUP(AE15,List1[],2,FALSE))</f>
        <v>0.5</v>
      </c>
      <c r="AG15" s="36">
        <f t="shared" si="10"/>
        <v>1</v>
      </c>
      <c r="AH15" s="39" t="str">
        <f t="shared" si="18"/>
        <v>Behind</v>
      </c>
      <c r="AI15" s="30" t="s">
        <v>28</v>
      </c>
      <c r="AJ15" s="32">
        <f>IF(AI15="---","",VLOOKUP(AI15,List1[],2,FALSE))</f>
        <v>0.5</v>
      </c>
      <c r="AK15" s="80">
        <f t="shared" si="11"/>
        <v>1</v>
      </c>
      <c r="AL15" s="33" t="str">
        <f t="shared" si="19"/>
        <v>Behind</v>
      </c>
      <c r="AN15" s="7">
        <f t="shared" si="12"/>
        <v>0.5</v>
      </c>
      <c r="AO15" t="str">
        <f t="shared" si="13"/>
        <v>60-79</v>
      </c>
      <c r="AP15" t="str">
        <f t="shared" si="14"/>
        <v>≥80</v>
      </c>
      <c r="AQ15" t="str">
        <f t="shared" si="15"/>
        <v>Behind</v>
      </c>
    </row>
    <row r="16" spans="2:46" ht="13.5" customHeight="1" thickBot="1" x14ac:dyDescent="0.3">
      <c r="B16" s="149"/>
      <c r="C16" s="150"/>
      <c r="D16" s="21" t="s">
        <v>91</v>
      </c>
      <c r="E16" s="22" t="s">
        <v>28</v>
      </c>
      <c r="F16" s="23">
        <f>IF(E16="---","",VLOOKUP(E16,List1[],2,FALSE))</f>
        <v>0.5</v>
      </c>
      <c r="G16" s="22" t="s">
        <v>29</v>
      </c>
      <c r="H16" s="22">
        <f t="shared" si="0"/>
        <v>1</v>
      </c>
      <c r="I16" s="22">
        <f>IF(G16="---","",VLOOKUP(G16,List1[],2,FALSE))</f>
        <v>1</v>
      </c>
      <c r="J16" s="22">
        <f t="shared" si="1"/>
        <v>1</v>
      </c>
      <c r="K16" s="22" t="s">
        <v>29</v>
      </c>
      <c r="L16" s="22">
        <f t="shared" si="2"/>
        <v>1</v>
      </c>
      <c r="M16" s="22">
        <f>IF(K16="---","",VLOOKUP(K16,List1[],2,FALSE))</f>
        <v>1</v>
      </c>
      <c r="N16" s="22">
        <f t="shared" si="3"/>
        <v>1</v>
      </c>
      <c r="O16" s="22" t="s">
        <v>29</v>
      </c>
      <c r="P16" s="22">
        <f t="shared" si="4"/>
        <v>1</v>
      </c>
      <c r="Q16" s="22">
        <f>IF(O16="---","",VLOOKUP(O16,List1[],2,FALSE))</f>
        <v>1</v>
      </c>
      <c r="R16" s="22">
        <f t="shared" si="5"/>
        <v>1</v>
      </c>
      <c r="S16" s="22" t="s">
        <v>29</v>
      </c>
      <c r="T16" s="29">
        <f t="shared" si="6"/>
        <v>1</v>
      </c>
      <c r="U16" s="24">
        <f>IF(S16="---","",VLOOKUP(S16,List1[],2,FALSE))</f>
        <v>1</v>
      </c>
      <c r="V16" s="25">
        <f t="shared" si="7"/>
        <v>1</v>
      </c>
      <c r="W16" s="30" t="s">
        <v>29</v>
      </c>
      <c r="X16" s="31">
        <f>IF(W16="---","",VLOOKUP(W16,List1[],2,FALSE))</f>
        <v>1</v>
      </c>
      <c r="Y16" s="79">
        <f t="shared" si="8"/>
        <v>1</v>
      </c>
      <c r="Z16" s="39" t="str">
        <f t="shared" si="16"/>
        <v>On Target</v>
      </c>
      <c r="AA16" s="30" t="s">
        <v>28</v>
      </c>
      <c r="AB16" s="31">
        <f>IF(AA16="---","",VLOOKUP(AA16,List1[],2,FALSE))</f>
        <v>0.5</v>
      </c>
      <c r="AC16" s="79">
        <f t="shared" si="9"/>
        <v>1</v>
      </c>
      <c r="AD16" s="39" t="str">
        <f t="shared" si="17"/>
        <v>Behind</v>
      </c>
      <c r="AE16" s="30" t="s">
        <v>28</v>
      </c>
      <c r="AF16" s="31">
        <f>IF(AE16="---","",VLOOKUP(AE16,List1[],2,FALSE))</f>
        <v>0.5</v>
      </c>
      <c r="AG16" s="36">
        <f t="shared" si="10"/>
        <v>1</v>
      </c>
      <c r="AH16" s="39" t="str">
        <f t="shared" si="18"/>
        <v>Behind</v>
      </c>
      <c r="AI16" s="30" t="s">
        <v>28</v>
      </c>
      <c r="AJ16" s="32">
        <f>IF(AI16="---","",VLOOKUP(AI16,List1[],2,FALSE))</f>
        <v>0.5</v>
      </c>
      <c r="AK16" s="80">
        <f t="shared" si="11"/>
        <v>1</v>
      </c>
      <c r="AL16" s="33" t="str">
        <f t="shared" si="19"/>
        <v>Behind</v>
      </c>
      <c r="AN16" s="7">
        <f t="shared" si="12"/>
        <v>0.5</v>
      </c>
      <c r="AO16" t="str">
        <f t="shared" si="13"/>
        <v>60-79</v>
      </c>
      <c r="AP16" t="str">
        <f t="shared" si="14"/>
        <v>≥80</v>
      </c>
      <c r="AQ16" t="str">
        <f t="shared" si="15"/>
        <v>Behind</v>
      </c>
    </row>
    <row r="17" spans="2:43" ht="13.5" customHeight="1" thickBot="1" x14ac:dyDescent="0.3">
      <c r="B17" s="149"/>
      <c r="C17" s="150"/>
      <c r="D17" s="21" t="s">
        <v>92</v>
      </c>
      <c r="E17" s="22" t="s">
        <v>27</v>
      </c>
      <c r="F17" s="23">
        <f>IF(E17="---","",VLOOKUP(E17,List1[],2,FALSE))</f>
        <v>0</v>
      </c>
      <c r="G17" s="22" t="s">
        <v>29</v>
      </c>
      <c r="H17" s="22">
        <f t="shared" si="0"/>
        <v>1</v>
      </c>
      <c r="I17" s="22">
        <f>IF(G17="---","",VLOOKUP(G17,List1[],2,FALSE))</f>
        <v>1</v>
      </c>
      <c r="J17" s="22">
        <f t="shared" si="1"/>
        <v>1</v>
      </c>
      <c r="K17" s="22" t="s">
        <v>29</v>
      </c>
      <c r="L17" s="22">
        <f t="shared" si="2"/>
        <v>1</v>
      </c>
      <c r="M17" s="22">
        <f>IF(K17="---","",VLOOKUP(K17,List1[],2,FALSE))</f>
        <v>1</v>
      </c>
      <c r="N17" s="22">
        <f t="shared" si="3"/>
        <v>1</v>
      </c>
      <c r="O17" s="22" t="s">
        <v>29</v>
      </c>
      <c r="P17" s="22">
        <f t="shared" si="4"/>
        <v>1</v>
      </c>
      <c r="Q17" s="22">
        <f>IF(O17="---","",VLOOKUP(O17,List1[],2,FALSE))</f>
        <v>1</v>
      </c>
      <c r="R17" s="22">
        <f t="shared" si="5"/>
        <v>1</v>
      </c>
      <c r="S17" s="22" t="s">
        <v>29</v>
      </c>
      <c r="T17" s="29">
        <f t="shared" si="6"/>
        <v>1</v>
      </c>
      <c r="U17" s="24">
        <f>IF(S17="---","",VLOOKUP(S17,List1[],2,FALSE))</f>
        <v>1</v>
      </c>
      <c r="V17" s="25">
        <f t="shared" si="7"/>
        <v>1</v>
      </c>
      <c r="W17" s="30" t="s">
        <v>27</v>
      </c>
      <c r="X17" s="31">
        <f>IF(W17="---","",VLOOKUP(W17,List1[],2,FALSE))</f>
        <v>0</v>
      </c>
      <c r="Y17" s="79">
        <f t="shared" si="8"/>
        <v>1</v>
      </c>
      <c r="Z17" s="39" t="str">
        <f t="shared" si="16"/>
        <v>Behind</v>
      </c>
      <c r="AA17" s="30" t="s">
        <v>27</v>
      </c>
      <c r="AB17" s="31">
        <f>IF(AA17="---","",VLOOKUP(AA17,List1[],2,FALSE))</f>
        <v>0</v>
      </c>
      <c r="AC17" s="79">
        <f t="shared" si="9"/>
        <v>1</v>
      </c>
      <c r="AD17" s="39" t="str">
        <f t="shared" si="17"/>
        <v>Behind</v>
      </c>
      <c r="AE17" s="30" t="s">
        <v>27</v>
      </c>
      <c r="AF17" s="31">
        <f>IF(AE17="---","",VLOOKUP(AE17,List1[],2,FALSE))</f>
        <v>0</v>
      </c>
      <c r="AG17" s="36">
        <f t="shared" si="10"/>
        <v>1</v>
      </c>
      <c r="AH17" s="39" t="str">
        <f t="shared" si="18"/>
        <v>Behind</v>
      </c>
      <c r="AI17" s="30" t="s">
        <v>27</v>
      </c>
      <c r="AJ17" s="32">
        <f>IF(AI17="---","",VLOOKUP(AI17,List1[],2,FALSE))</f>
        <v>0</v>
      </c>
      <c r="AK17" s="80">
        <f t="shared" si="11"/>
        <v>1</v>
      </c>
      <c r="AL17" s="33" t="str">
        <f t="shared" si="19"/>
        <v>Behind</v>
      </c>
      <c r="AN17" s="7">
        <f t="shared" si="12"/>
        <v>0</v>
      </c>
      <c r="AO17" t="str">
        <f t="shared" si="13"/>
        <v>&lt;60</v>
      </c>
      <c r="AP17" t="str">
        <f t="shared" si="14"/>
        <v>≥80</v>
      </c>
      <c r="AQ17" t="str">
        <f t="shared" si="15"/>
        <v>Behind</v>
      </c>
    </row>
    <row r="18" spans="2:43" ht="13.5" customHeight="1" thickBot="1" x14ac:dyDescent="0.3">
      <c r="B18" s="149"/>
      <c r="C18" s="150" t="s">
        <v>6</v>
      </c>
      <c r="D18" s="21" t="s">
        <v>93</v>
      </c>
      <c r="E18" s="22" t="s">
        <v>28</v>
      </c>
      <c r="F18" s="23">
        <f>IF(E18="---","",VLOOKUP(E18,List1[],2,FALSE))</f>
        <v>0.5</v>
      </c>
      <c r="G18" s="22" t="s">
        <v>28</v>
      </c>
      <c r="H18" s="22">
        <f t="shared" si="0"/>
        <v>0.5</v>
      </c>
      <c r="I18" s="22">
        <f>IF(G18="---","",VLOOKUP(G18,List1[],2,FALSE))</f>
        <v>0.5</v>
      </c>
      <c r="J18" s="22">
        <f t="shared" si="1"/>
        <v>0.5</v>
      </c>
      <c r="K18" s="22" t="s">
        <v>28</v>
      </c>
      <c r="L18" s="22">
        <f t="shared" si="2"/>
        <v>0.5</v>
      </c>
      <c r="M18" s="22">
        <f>IF(K18="---","",VLOOKUP(K18,List1[],2,FALSE))</f>
        <v>0.5</v>
      </c>
      <c r="N18" s="22">
        <f t="shared" si="3"/>
        <v>0.5</v>
      </c>
      <c r="O18" s="22" t="s">
        <v>29</v>
      </c>
      <c r="P18" s="22">
        <f t="shared" si="4"/>
        <v>1</v>
      </c>
      <c r="Q18" s="22">
        <f>IF(O18="---","",VLOOKUP(O18,List1[],2,FALSE))</f>
        <v>1</v>
      </c>
      <c r="R18" s="22">
        <f t="shared" si="5"/>
        <v>1</v>
      </c>
      <c r="S18" s="22" t="s">
        <v>29</v>
      </c>
      <c r="T18" s="29">
        <f t="shared" si="6"/>
        <v>1</v>
      </c>
      <c r="U18" s="24">
        <f>IF(S18="---","",VLOOKUP(S18,List1[],2,FALSE))</f>
        <v>1</v>
      </c>
      <c r="V18" s="25">
        <f t="shared" si="7"/>
        <v>1</v>
      </c>
      <c r="W18" s="30" t="s">
        <v>29</v>
      </c>
      <c r="X18" s="31">
        <f>IF(W18="---","",VLOOKUP(W18,List1[],2,FALSE))</f>
        <v>1</v>
      </c>
      <c r="Y18" s="79">
        <f t="shared" si="8"/>
        <v>0.5</v>
      </c>
      <c r="Z18" s="39" t="str">
        <f t="shared" si="16"/>
        <v>Ahead</v>
      </c>
      <c r="AA18" s="30" t="s">
        <v>29</v>
      </c>
      <c r="AB18" s="31">
        <f>IF(AA18="---","",VLOOKUP(AA18,List1[],2,FALSE))</f>
        <v>1</v>
      </c>
      <c r="AC18" s="79">
        <f t="shared" si="9"/>
        <v>0.5</v>
      </c>
      <c r="AD18" s="39" t="str">
        <f t="shared" si="17"/>
        <v>Ahead</v>
      </c>
      <c r="AE18" s="30" t="s">
        <v>29</v>
      </c>
      <c r="AF18" s="31">
        <f>IF(AE18="---","",VLOOKUP(AE18,List1[],2,FALSE))</f>
        <v>1</v>
      </c>
      <c r="AG18" s="36">
        <f t="shared" si="10"/>
        <v>1</v>
      </c>
      <c r="AH18" s="39" t="str">
        <f t="shared" si="18"/>
        <v>On Target</v>
      </c>
      <c r="AI18" s="30" t="s">
        <v>29</v>
      </c>
      <c r="AJ18" s="32">
        <f>IF(AI18="---","",VLOOKUP(AI18,List1[],2,FALSE))</f>
        <v>1</v>
      </c>
      <c r="AK18" s="80">
        <f t="shared" si="11"/>
        <v>1</v>
      </c>
      <c r="AL18" s="33" t="str">
        <f t="shared" si="19"/>
        <v>On Target</v>
      </c>
      <c r="AN18" s="7">
        <f t="shared" si="12"/>
        <v>1</v>
      </c>
      <c r="AO18" t="str">
        <f t="shared" si="13"/>
        <v>≥80</v>
      </c>
      <c r="AP18" t="str">
        <f t="shared" si="14"/>
        <v>≥80</v>
      </c>
      <c r="AQ18" t="str">
        <f t="shared" si="15"/>
        <v>On Target</v>
      </c>
    </row>
    <row r="19" spans="2:43" ht="13.5" customHeight="1" thickBot="1" x14ac:dyDescent="0.3">
      <c r="B19" s="149"/>
      <c r="C19" s="150"/>
      <c r="D19" s="21" t="s">
        <v>94</v>
      </c>
      <c r="E19" s="22" t="s">
        <v>27</v>
      </c>
      <c r="F19" s="23">
        <f>IF(E19="---","",VLOOKUP(E19,List1[],2,FALSE))</f>
        <v>0</v>
      </c>
      <c r="G19" s="22" t="s">
        <v>28</v>
      </c>
      <c r="H19" s="22">
        <f t="shared" si="0"/>
        <v>0.5</v>
      </c>
      <c r="I19" s="22">
        <f>IF(G19="---","",VLOOKUP(G19,List1[],2,FALSE))</f>
        <v>0.5</v>
      </c>
      <c r="J19" s="22">
        <f t="shared" si="1"/>
        <v>0.5</v>
      </c>
      <c r="K19" s="22" t="s">
        <v>28</v>
      </c>
      <c r="L19" s="22">
        <f t="shared" si="2"/>
        <v>0.5</v>
      </c>
      <c r="M19" s="22">
        <f>IF(K19="---","",VLOOKUP(K19,List1[],2,FALSE))</f>
        <v>0.5</v>
      </c>
      <c r="N19" s="22">
        <f t="shared" si="3"/>
        <v>0.5</v>
      </c>
      <c r="O19" s="22" t="s">
        <v>28</v>
      </c>
      <c r="P19" s="22">
        <f t="shared" si="4"/>
        <v>0.5</v>
      </c>
      <c r="Q19" s="22">
        <f>IF(O19="---","",VLOOKUP(O19,List1[],2,FALSE))</f>
        <v>0.5</v>
      </c>
      <c r="R19" s="22">
        <f t="shared" si="5"/>
        <v>0.5</v>
      </c>
      <c r="S19" s="22" t="s">
        <v>28</v>
      </c>
      <c r="T19" s="29">
        <f t="shared" si="6"/>
        <v>0.5</v>
      </c>
      <c r="U19" s="24">
        <f>IF(S19="---","",VLOOKUP(S19,List1[],2,FALSE))</f>
        <v>0.5</v>
      </c>
      <c r="V19" s="25">
        <f t="shared" si="7"/>
        <v>0.5</v>
      </c>
      <c r="W19" s="30" t="s">
        <v>27</v>
      </c>
      <c r="X19" s="31">
        <f>IF(W19="---","",VLOOKUP(W19,List1[],2,FALSE))</f>
        <v>0</v>
      </c>
      <c r="Y19" s="79">
        <f t="shared" si="8"/>
        <v>0.5</v>
      </c>
      <c r="Z19" s="39" t="str">
        <f t="shared" si="16"/>
        <v>Behind</v>
      </c>
      <c r="AA19" s="30" t="s">
        <v>27</v>
      </c>
      <c r="AB19" s="31">
        <f>IF(AA19="---","",VLOOKUP(AA19,List1[],2,FALSE))</f>
        <v>0</v>
      </c>
      <c r="AC19" s="79">
        <f t="shared" si="9"/>
        <v>0.5</v>
      </c>
      <c r="AD19" s="39" t="str">
        <f t="shared" si="17"/>
        <v>Behind</v>
      </c>
      <c r="AE19" s="30" t="s">
        <v>27</v>
      </c>
      <c r="AF19" s="31">
        <f>IF(AE19="---","",VLOOKUP(AE19,List1[],2,FALSE))</f>
        <v>0</v>
      </c>
      <c r="AG19" s="36">
        <f t="shared" si="10"/>
        <v>0.5</v>
      </c>
      <c r="AH19" s="39" t="str">
        <f t="shared" si="18"/>
        <v>Behind</v>
      </c>
      <c r="AI19" s="30" t="s">
        <v>27</v>
      </c>
      <c r="AJ19" s="32">
        <f>IF(AI19="---","",VLOOKUP(AI19,List1[],2,FALSE))</f>
        <v>0</v>
      </c>
      <c r="AK19" s="80">
        <f t="shared" si="11"/>
        <v>0.5</v>
      </c>
      <c r="AL19" s="33" t="str">
        <f t="shared" si="19"/>
        <v>Behind</v>
      </c>
      <c r="AN19" s="7">
        <f t="shared" si="12"/>
        <v>0</v>
      </c>
      <c r="AO19" t="str">
        <f t="shared" si="13"/>
        <v>&lt;60</v>
      </c>
      <c r="AP19" t="str">
        <f t="shared" si="14"/>
        <v>60-79</v>
      </c>
      <c r="AQ19" t="str">
        <f t="shared" si="15"/>
        <v>Behind</v>
      </c>
    </row>
    <row r="20" spans="2:43" ht="13.5" customHeight="1" thickBot="1" x14ac:dyDescent="0.3">
      <c r="B20" s="149"/>
      <c r="C20" s="150"/>
      <c r="D20" s="21" t="s">
        <v>95</v>
      </c>
      <c r="E20" s="22" t="s">
        <v>27</v>
      </c>
      <c r="F20" s="23">
        <f>IF(E20="---","",VLOOKUP(E20,List1[],2,FALSE))</f>
        <v>0</v>
      </c>
      <c r="G20" s="22" t="s">
        <v>28</v>
      </c>
      <c r="H20" s="22">
        <f t="shared" si="0"/>
        <v>0.5</v>
      </c>
      <c r="I20" s="22">
        <f>IF(G20="---","",VLOOKUP(G20,List1[],2,FALSE))</f>
        <v>0.5</v>
      </c>
      <c r="J20" s="22">
        <f t="shared" si="1"/>
        <v>0.5</v>
      </c>
      <c r="K20" s="22" t="s">
        <v>28</v>
      </c>
      <c r="L20" s="22">
        <f t="shared" si="2"/>
        <v>0.5</v>
      </c>
      <c r="M20" s="22">
        <f>IF(K20="---","",VLOOKUP(K20,List1[],2,FALSE))</f>
        <v>0.5</v>
      </c>
      <c r="N20" s="22">
        <f t="shared" si="3"/>
        <v>0.5</v>
      </c>
      <c r="O20" s="22" t="s">
        <v>28</v>
      </c>
      <c r="P20" s="22">
        <f t="shared" si="4"/>
        <v>0.5</v>
      </c>
      <c r="Q20" s="22">
        <f>IF(O20="---","",VLOOKUP(O20,List1[],2,FALSE))</f>
        <v>0.5</v>
      </c>
      <c r="R20" s="22">
        <f t="shared" si="5"/>
        <v>0.5</v>
      </c>
      <c r="S20" s="22" t="s">
        <v>28</v>
      </c>
      <c r="T20" s="29">
        <f t="shared" si="6"/>
        <v>0.5</v>
      </c>
      <c r="U20" s="24">
        <f>IF(S20="---","",VLOOKUP(S20,List1[],2,FALSE))</f>
        <v>0.5</v>
      </c>
      <c r="V20" s="25">
        <f t="shared" si="7"/>
        <v>0.5</v>
      </c>
      <c r="W20" s="30" t="s">
        <v>27</v>
      </c>
      <c r="X20" s="31">
        <f>IF(W20="---","",VLOOKUP(W20,List1[],2,FALSE))</f>
        <v>0</v>
      </c>
      <c r="Y20" s="79">
        <f t="shared" si="8"/>
        <v>0.5</v>
      </c>
      <c r="Z20" s="39" t="str">
        <f t="shared" si="16"/>
        <v>Behind</v>
      </c>
      <c r="AA20" s="30" t="s">
        <v>28</v>
      </c>
      <c r="AB20" s="31">
        <f>IF(AA20="---","",VLOOKUP(AA20,List1[],2,FALSE))</f>
        <v>0.5</v>
      </c>
      <c r="AC20" s="79">
        <f t="shared" si="9"/>
        <v>0.5</v>
      </c>
      <c r="AD20" s="39" t="str">
        <f t="shared" si="17"/>
        <v>On Target</v>
      </c>
      <c r="AE20" s="30" t="s">
        <v>28</v>
      </c>
      <c r="AF20" s="31">
        <f>IF(AE20="---","",VLOOKUP(AE20,List1[],2,FALSE))</f>
        <v>0.5</v>
      </c>
      <c r="AG20" s="36">
        <f t="shared" si="10"/>
        <v>0.5</v>
      </c>
      <c r="AH20" s="39" t="str">
        <f t="shared" si="18"/>
        <v>On Target</v>
      </c>
      <c r="AI20" s="30" t="s">
        <v>28</v>
      </c>
      <c r="AJ20" s="32">
        <f>IF(AI20="---","",VLOOKUP(AI20,List1[],2,FALSE))</f>
        <v>0.5</v>
      </c>
      <c r="AK20" s="80">
        <f t="shared" si="11"/>
        <v>0.5</v>
      </c>
      <c r="AL20" s="33" t="str">
        <f t="shared" si="19"/>
        <v>On Target</v>
      </c>
      <c r="AN20" s="7">
        <f t="shared" si="12"/>
        <v>0.5</v>
      </c>
      <c r="AO20" t="str">
        <f t="shared" si="13"/>
        <v>60-79</v>
      </c>
      <c r="AP20" t="str">
        <f t="shared" si="14"/>
        <v>60-79</v>
      </c>
      <c r="AQ20" t="str">
        <f t="shared" si="15"/>
        <v>On Target</v>
      </c>
    </row>
    <row r="21" spans="2:43" ht="13.5" customHeight="1" thickBot="1" x14ac:dyDescent="0.3">
      <c r="B21" s="149"/>
      <c r="C21" s="150" t="s">
        <v>7</v>
      </c>
      <c r="D21" s="21" t="s">
        <v>96</v>
      </c>
      <c r="E21" s="22" t="s">
        <v>28</v>
      </c>
      <c r="F21" s="23">
        <f>IF(E21="---","",VLOOKUP(E21,List1[],2,FALSE))</f>
        <v>0.5</v>
      </c>
      <c r="G21" s="22" t="s">
        <v>28</v>
      </c>
      <c r="H21" s="22">
        <f t="shared" si="0"/>
        <v>0.5</v>
      </c>
      <c r="I21" s="22">
        <f>IF(G21="---","",VLOOKUP(G21,List1[],2,FALSE))</f>
        <v>0.5</v>
      </c>
      <c r="J21" s="22">
        <f t="shared" si="1"/>
        <v>0.5</v>
      </c>
      <c r="K21" s="22" t="s">
        <v>28</v>
      </c>
      <c r="L21" s="22">
        <f t="shared" si="2"/>
        <v>0.5</v>
      </c>
      <c r="M21" s="22">
        <f>IF(K21="---","",VLOOKUP(K21,List1[],2,FALSE))</f>
        <v>0.5</v>
      </c>
      <c r="N21" s="22">
        <f t="shared" si="3"/>
        <v>0.5</v>
      </c>
      <c r="O21" s="22" t="s">
        <v>28</v>
      </c>
      <c r="P21" s="22">
        <f t="shared" si="4"/>
        <v>0.5</v>
      </c>
      <c r="Q21" s="22">
        <f>IF(O21="---","",VLOOKUP(O21,List1[],2,FALSE))</f>
        <v>0.5</v>
      </c>
      <c r="R21" s="22">
        <f t="shared" si="5"/>
        <v>0.5</v>
      </c>
      <c r="S21" s="22" t="s">
        <v>28</v>
      </c>
      <c r="T21" s="29">
        <f t="shared" si="6"/>
        <v>0.5</v>
      </c>
      <c r="U21" s="24">
        <f>IF(S21="---","",VLOOKUP(S21,List1[],2,FALSE))</f>
        <v>0.5</v>
      </c>
      <c r="V21" s="25">
        <f t="shared" si="7"/>
        <v>0.5</v>
      </c>
      <c r="W21" s="30" t="s">
        <v>28</v>
      </c>
      <c r="X21" s="31">
        <f>IF(W21="---","",VLOOKUP(W21,List1[],2,FALSE))</f>
        <v>0.5</v>
      </c>
      <c r="Y21" s="79">
        <f t="shared" si="8"/>
        <v>0.5</v>
      </c>
      <c r="Z21" s="39" t="str">
        <f t="shared" si="16"/>
        <v>On Target</v>
      </c>
      <c r="AA21" s="30" t="s">
        <v>28</v>
      </c>
      <c r="AB21" s="31">
        <f>IF(AA21="---","",VLOOKUP(AA21,List1[],2,FALSE))</f>
        <v>0.5</v>
      </c>
      <c r="AC21" s="79">
        <f t="shared" si="9"/>
        <v>0.5</v>
      </c>
      <c r="AD21" s="39" t="str">
        <f t="shared" si="17"/>
        <v>On Target</v>
      </c>
      <c r="AE21" s="30" t="s">
        <v>28</v>
      </c>
      <c r="AF21" s="31">
        <f>IF(AE21="---","",VLOOKUP(AE21,List1[],2,FALSE))</f>
        <v>0.5</v>
      </c>
      <c r="AG21" s="36">
        <f t="shared" si="10"/>
        <v>0.5</v>
      </c>
      <c r="AH21" s="39" t="str">
        <f t="shared" si="18"/>
        <v>On Target</v>
      </c>
      <c r="AI21" s="30" t="s">
        <v>28</v>
      </c>
      <c r="AJ21" s="32">
        <f>IF(AI21="---","",VLOOKUP(AI21,List1[],2,FALSE))</f>
        <v>0.5</v>
      </c>
      <c r="AK21" s="80">
        <f t="shared" si="11"/>
        <v>0.5</v>
      </c>
      <c r="AL21" s="33" t="str">
        <f t="shared" si="19"/>
        <v>On Target</v>
      </c>
      <c r="AN21" s="7">
        <f t="shared" si="12"/>
        <v>0.5</v>
      </c>
      <c r="AO21" t="str">
        <f t="shared" si="13"/>
        <v>60-79</v>
      </c>
      <c r="AP21" t="str">
        <f t="shared" si="14"/>
        <v>60-79</v>
      </c>
      <c r="AQ21" t="str">
        <f t="shared" si="15"/>
        <v>On Target</v>
      </c>
    </row>
    <row r="22" spans="2:43" ht="13.5" customHeight="1" thickBot="1" x14ac:dyDescent="0.3">
      <c r="B22" s="149"/>
      <c r="C22" s="150"/>
      <c r="D22" s="21" t="s">
        <v>97</v>
      </c>
      <c r="E22" s="22" t="s">
        <v>27</v>
      </c>
      <c r="F22" s="23">
        <f>IF(E22="---","",VLOOKUP(E22,List1[],2,FALSE))</f>
        <v>0</v>
      </c>
      <c r="G22" s="22" t="s">
        <v>28</v>
      </c>
      <c r="H22" s="22">
        <f t="shared" si="0"/>
        <v>0.5</v>
      </c>
      <c r="I22" s="22">
        <f>IF(G22="---","",VLOOKUP(G22,List1[],2,FALSE))</f>
        <v>0.5</v>
      </c>
      <c r="J22" s="22">
        <f t="shared" si="1"/>
        <v>0.5</v>
      </c>
      <c r="K22" s="22" t="s">
        <v>28</v>
      </c>
      <c r="L22" s="22">
        <f t="shared" si="2"/>
        <v>0.5</v>
      </c>
      <c r="M22" s="22">
        <f>IF(K22="---","",VLOOKUP(K22,List1[],2,FALSE))</f>
        <v>0.5</v>
      </c>
      <c r="N22" s="22">
        <f t="shared" si="3"/>
        <v>0.5</v>
      </c>
      <c r="O22" s="22" t="s">
        <v>28</v>
      </c>
      <c r="P22" s="22">
        <f t="shared" si="4"/>
        <v>0.5</v>
      </c>
      <c r="Q22" s="22">
        <f>IF(O22="---","",VLOOKUP(O22,List1[],2,FALSE))</f>
        <v>0.5</v>
      </c>
      <c r="R22" s="22">
        <f t="shared" si="5"/>
        <v>0.5</v>
      </c>
      <c r="S22" s="22" t="s">
        <v>28</v>
      </c>
      <c r="T22" s="29">
        <f t="shared" si="6"/>
        <v>0.5</v>
      </c>
      <c r="U22" s="24">
        <f>IF(S22="---","",VLOOKUP(S22,List1[],2,FALSE))</f>
        <v>0.5</v>
      </c>
      <c r="V22" s="25">
        <f t="shared" si="7"/>
        <v>0.5</v>
      </c>
      <c r="W22" s="30" t="s">
        <v>27</v>
      </c>
      <c r="X22" s="31">
        <f>IF(W22="---","",VLOOKUP(W22,List1[],2,FALSE))</f>
        <v>0</v>
      </c>
      <c r="Y22" s="79">
        <f t="shared" si="8"/>
        <v>0.5</v>
      </c>
      <c r="Z22" s="39" t="str">
        <f t="shared" si="16"/>
        <v>Behind</v>
      </c>
      <c r="AA22" s="30" t="s">
        <v>27</v>
      </c>
      <c r="AB22" s="31">
        <f>IF(AA22="---","",VLOOKUP(AA22,List1[],2,FALSE))</f>
        <v>0</v>
      </c>
      <c r="AC22" s="79">
        <f t="shared" si="9"/>
        <v>0.5</v>
      </c>
      <c r="AD22" s="39" t="str">
        <f t="shared" si="17"/>
        <v>Behind</v>
      </c>
      <c r="AE22" s="30" t="s">
        <v>27</v>
      </c>
      <c r="AF22" s="31">
        <f>IF(AE22="---","",VLOOKUP(AE22,List1[],2,FALSE))</f>
        <v>0</v>
      </c>
      <c r="AG22" s="36">
        <f t="shared" si="10"/>
        <v>0.5</v>
      </c>
      <c r="AH22" s="39" t="str">
        <f t="shared" si="18"/>
        <v>Behind</v>
      </c>
      <c r="AI22" s="30" t="s">
        <v>27</v>
      </c>
      <c r="AJ22" s="32">
        <f>IF(AI22="---","",VLOOKUP(AI22,List1[],2,FALSE))</f>
        <v>0</v>
      </c>
      <c r="AK22" s="80">
        <f t="shared" si="11"/>
        <v>0.5</v>
      </c>
      <c r="AL22" s="33" t="str">
        <f t="shared" si="19"/>
        <v>Behind</v>
      </c>
      <c r="AN22" s="7">
        <f t="shared" si="12"/>
        <v>0</v>
      </c>
      <c r="AO22" t="str">
        <f t="shared" si="13"/>
        <v>&lt;60</v>
      </c>
      <c r="AP22" t="str">
        <f t="shared" si="14"/>
        <v>60-79</v>
      </c>
      <c r="AQ22" t="str">
        <f t="shared" si="15"/>
        <v>Behind</v>
      </c>
    </row>
    <row r="23" spans="2:43" ht="13.5" customHeight="1" thickBot="1" x14ac:dyDescent="0.3">
      <c r="B23" s="149"/>
      <c r="C23" s="150"/>
      <c r="D23" s="21" t="s">
        <v>98</v>
      </c>
      <c r="E23" s="22" t="s">
        <v>27</v>
      </c>
      <c r="F23" s="23">
        <f>IF(E23="---","",VLOOKUP(E23,List1[],2,FALSE))</f>
        <v>0</v>
      </c>
      <c r="G23" s="22" t="s">
        <v>28</v>
      </c>
      <c r="H23" s="22">
        <f t="shared" si="0"/>
        <v>0.5</v>
      </c>
      <c r="I23" s="22">
        <f>IF(G23="---","",VLOOKUP(G23,List1[],2,FALSE))</f>
        <v>0.5</v>
      </c>
      <c r="J23" s="22">
        <f t="shared" si="1"/>
        <v>0.5</v>
      </c>
      <c r="K23" s="22" t="s">
        <v>28</v>
      </c>
      <c r="L23" s="22">
        <f t="shared" si="2"/>
        <v>0.5</v>
      </c>
      <c r="M23" s="22">
        <f>IF(K23="---","",VLOOKUP(K23,List1[],2,FALSE))</f>
        <v>0.5</v>
      </c>
      <c r="N23" s="22">
        <f t="shared" si="3"/>
        <v>0.5</v>
      </c>
      <c r="O23" s="22" t="s">
        <v>28</v>
      </c>
      <c r="P23" s="22">
        <f t="shared" si="4"/>
        <v>0.5</v>
      </c>
      <c r="Q23" s="22">
        <f>IF(O23="---","",VLOOKUP(O23,List1[],2,FALSE))</f>
        <v>0.5</v>
      </c>
      <c r="R23" s="22">
        <f t="shared" si="5"/>
        <v>0.5</v>
      </c>
      <c r="S23" s="22" t="s">
        <v>28</v>
      </c>
      <c r="T23" s="29">
        <f t="shared" si="6"/>
        <v>0.5</v>
      </c>
      <c r="U23" s="24">
        <f>IF(S23="---","",VLOOKUP(S23,List1[],2,FALSE))</f>
        <v>0.5</v>
      </c>
      <c r="V23" s="25">
        <f t="shared" si="7"/>
        <v>0.5</v>
      </c>
      <c r="W23" s="30" t="s">
        <v>27</v>
      </c>
      <c r="X23" s="31">
        <f>IF(W23="---","",VLOOKUP(W23,List1[],2,FALSE))</f>
        <v>0</v>
      </c>
      <c r="Y23" s="79">
        <f t="shared" si="8"/>
        <v>0.5</v>
      </c>
      <c r="Z23" s="39" t="str">
        <f t="shared" si="16"/>
        <v>Behind</v>
      </c>
      <c r="AA23" s="30" t="s">
        <v>27</v>
      </c>
      <c r="AB23" s="31">
        <f>IF(AA23="---","",VLOOKUP(AA23,List1[],2,FALSE))</f>
        <v>0</v>
      </c>
      <c r="AC23" s="79">
        <f t="shared" si="9"/>
        <v>0.5</v>
      </c>
      <c r="AD23" s="39" t="str">
        <f t="shared" si="17"/>
        <v>Behind</v>
      </c>
      <c r="AE23" s="30" t="s">
        <v>27</v>
      </c>
      <c r="AF23" s="31">
        <f>IF(AE23="---","",VLOOKUP(AE23,List1[],2,FALSE))</f>
        <v>0</v>
      </c>
      <c r="AG23" s="36">
        <f t="shared" si="10"/>
        <v>0.5</v>
      </c>
      <c r="AH23" s="39" t="str">
        <f t="shared" si="18"/>
        <v>Behind</v>
      </c>
      <c r="AI23" s="30" t="s">
        <v>27</v>
      </c>
      <c r="AJ23" s="32">
        <f>IF(AI23="---","",VLOOKUP(AI23,List1[],2,FALSE))</f>
        <v>0</v>
      </c>
      <c r="AK23" s="80">
        <f t="shared" si="11"/>
        <v>0.5</v>
      </c>
      <c r="AL23" s="33" t="str">
        <f t="shared" si="19"/>
        <v>Behind</v>
      </c>
      <c r="AN23" s="7">
        <f t="shared" si="12"/>
        <v>0</v>
      </c>
      <c r="AO23" t="str">
        <f t="shared" si="13"/>
        <v>&lt;60</v>
      </c>
      <c r="AP23" t="str">
        <f t="shared" si="14"/>
        <v>60-79</v>
      </c>
      <c r="AQ23" t="str">
        <f t="shared" si="15"/>
        <v>Behind</v>
      </c>
    </row>
    <row r="24" spans="2:43" ht="28.5" customHeight="1" thickBot="1" x14ac:dyDescent="0.3">
      <c r="B24" s="149">
        <v>3</v>
      </c>
      <c r="C24" s="150" t="s">
        <v>8</v>
      </c>
      <c r="D24" s="21" t="s">
        <v>99</v>
      </c>
      <c r="E24" s="22" t="s">
        <v>28</v>
      </c>
      <c r="F24" s="23">
        <f>IF(E24="---","",VLOOKUP(E24,List1[],2,FALSE))</f>
        <v>0.5</v>
      </c>
      <c r="G24" s="22" t="s">
        <v>28</v>
      </c>
      <c r="H24" s="22">
        <f t="shared" si="0"/>
        <v>0.5</v>
      </c>
      <c r="I24" s="22">
        <f>IF(G24="---","",VLOOKUP(G24,List1[],2,FALSE))</f>
        <v>0.5</v>
      </c>
      <c r="J24" s="22">
        <f t="shared" si="1"/>
        <v>0.5</v>
      </c>
      <c r="K24" s="22" t="s">
        <v>28</v>
      </c>
      <c r="L24" s="22">
        <f t="shared" si="2"/>
        <v>0.5</v>
      </c>
      <c r="M24" s="22">
        <f>IF(K24="---","",VLOOKUP(K24,List1[],2,FALSE))</f>
        <v>0.5</v>
      </c>
      <c r="N24" s="22">
        <f t="shared" si="3"/>
        <v>0.5</v>
      </c>
      <c r="O24" s="22" t="s">
        <v>28</v>
      </c>
      <c r="P24" s="22">
        <f t="shared" si="4"/>
        <v>0.5</v>
      </c>
      <c r="Q24" s="22">
        <f>IF(O24="---","",VLOOKUP(O24,List1[],2,FALSE))</f>
        <v>0.5</v>
      </c>
      <c r="R24" s="22">
        <f t="shared" si="5"/>
        <v>0.5</v>
      </c>
      <c r="S24" s="22" t="s">
        <v>28</v>
      </c>
      <c r="T24" s="29">
        <f t="shared" si="6"/>
        <v>0.5</v>
      </c>
      <c r="U24" s="24">
        <f>IF(S24="---","",VLOOKUP(S24,List1[],2,FALSE))</f>
        <v>0.5</v>
      </c>
      <c r="V24" s="25">
        <f t="shared" si="7"/>
        <v>0.5</v>
      </c>
      <c r="W24" s="30" t="s">
        <v>28</v>
      </c>
      <c r="X24" s="31">
        <f>IF(W24="---","",VLOOKUP(W24,List1[],2,FALSE))</f>
        <v>0.5</v>
      </c>
      <c r="Y24" s="79">
        <f t="shared" si="8"/>
        <v>0.5</v>
      </c>
      <c r="Z24" s="39" t="str">
        <f t="shared" si="16"/>
        <v>On Target</v>
      </c>
      <c r="AA24" s="30" t="s">
        <v>28</v>
      </c>
      <c r="AB24" s="31">
        <f>IF(AA24="---","",VLOOKUP(AA24,List1[],2,FALSE))</f>
        <v>0.5</v>
      </c>
      <c r="AC24" s="79">
        <f t="shared" si="9"/>
        <v>0.5</v>
      </c>
      <c r="AD24" s="39" t="str">
        <f t="shared" si="17"/>
        <v>On Target</v>
      </c>
      <c r="AE24" s="30" t="s">
        <v>28</v>
      </c>
      <c r="AF24" s="31">
        <f>IF(AE24="---","",VLOOKUP(AE24,List1[],2,FALSE))</f>
        <v>0.5</v>
      </c>
      <c r="AG24" s="36">
        <f t="shared" si="10"/>
        <v>0.5</v>
      </c>
      <c r="AH24" s="39" t="str">
        <f t="shared" si="18"/>
        <v>On Target</v>
      </c>
      <c r="AI24" s="30" t="s">
        <v>28</v>
      </c>
      <c r="AJ24" s="32">
        <f>IF(AI24="---","",VLOOKUP(AI24,List1[],2,FALSE))</f>
        <v>0.5</v>
      </c>
      <c r="AK24" s="80">
        <f t="shared" si="11"/>
        <v>0.5</v>
      </c>
      <c r="AL24" s="33" t="str">
        <f t="shared" si="19"/>
        <v>On Target</v>
      </c>
      <c r="AN24" s="6">
        <f t="shared" si="12"/>
        <v>0.5</v>
      </c>
      <c r="AO24" t="str">
        <f t="shared" si="13"/>
        <v>60-79</v>
      </c>
      <c r="AP24" t="str">
        <f t="shared" si="14"/>
        <v>60-79</v>
      </c>
      <c r="AQ24" t="str">
        <f t="shared" si="15"/>
        <v>On Target</v>
      </c>
    </row>
    <row r="25" spans="2:43" ht="27" thickBot="1" x14ac:dyDescent="0.3">
      <c r="B25" s="149"/>
      <c r="C25" s="150"/>
      <c r="D25" s="21" t="s">
        <v>100</v>
      </c>
      <c r="E25" s="22" t="s">
        <v>27</v>
      </c>
      <c r="F25" s="23">
        <f>IF(E25="---","",VLOOKUP(E25,List1[],2,FALSE))</f>
        <v>0</v>
      </c>
      <c r="G25" s="22" t="s">
        <v>28</v>
      </c>
      <c r="H25" s="22">
        <f t="shared" si="0"/>
        <v>0.5</v>
      </c>
      <c r="I25" s="22">
        <f>IF(G25="---","",VLOOKUP(G25,List1[],2,FALSE))</f>
        <v>0.5</v>
      </c>
      <c r="J25" s="22">
        <f t="shared" si="1"/>
        <v>0.5</v>
      </c>
      <c r="K25" s="22" t="s">
        <v>28</v>
      </c>
      <c r="L25" s="22">
        <f t="shared" si="2"/>
        <v>0.5</v>
      </c>
      <c r="M25" s="22">
        <f>IF(K25="---","",VLOOKUP(K25,List1[],2,FALSE))</f>
        <v>0.5</v>
      </c>
      <c r="N25" s="22">
        <f t="shared" si="3"/>
        <v>0.5</v>
      </c>
      <c r="O25" s="22" t="s">
        <v>28</v>
      </c>
      <c r="P25" s="22">
        <f t="shared" si="4"/>
        <v>0.5</v>
      </c>
      <c r="Q25" s="22">
        <f>IF(O25="---","",VLOOKUP(O25,List1[],2,FALSE))</f>
        <v>0.5</v>
      </c>
      <c r="R25" s="22">
        <f t="shared" si="5"/>
        <v>0.5</v>
      </c>
      <c r="S25" s="22" t="s">
        <v>28</v>
      </c>
      <c r="T25" s="29">
        <f t="shared" si="6"/>
        <v>0.5</v>
      </c>
      <c r="U25" s="24">
        <f>IF(S25="---","",VLOOKUP(S25,List1[],2,FALSE))</f>
        <v>0.5</v>
      </c>
      <c r="V25" s="25">
        <f t="shared" si="7"/>
        <v>0.5</v>
      </c>
      <c r="W25" s="30" t="s">
        <v>28</v>
      </c>
      <c r="X25" s="31">
        <f>IF(W25="---","",VLOOKUP(W25,List1[],2,FALSE))</f>
        <v>0.5</v>
      </c>
      <c r="Y25" s="79">
        <f t="shared" si="8"/>
        <v>0.5</v>
      </c>
      <c r="Z25" s="39" t="str">
        <f t="shared" si="16"/>
        <v>On Target</v>
      </c>
      <c r="AA25" s="30" t="s">
        <v>28</v>
      </c>
      <c r="AB25" s="31">
        <f>IF(AA25="---","",VLOOKUP(AA25,List1[],2,FALSE))</f>
        <v>0.5</v>
      </c>
      <c r="AC25" s="79">
        <f t="shared" si="9"/>
        <v>0.5</v>
      </c>
      <c r="AD25" s="39" t="str">
        <f t="shared" si="17"/>
        <v>On Target</v>
      </c>
      <c r="AE25" s="30" t="s">
        <v>28</v>
      </c>
      <c r="AF25" s="31">
        <f>IF(AE25="---","",VLOOKUP(AE25,List1[],2,FALSE))</f>
        <v>0.5</v>
      </c>
      <c r="AG25" s="36">
        <f t="shared" si="10"/>
        <v>0.5</v>
      </c>
      <c r="AH25" s="39" t="str">
        <f t="shared" si="18"/>
        <v>On Target</v>
      </c>
      <c r="AI25" s="30" t="s">
        <v>28</v>
      </c>
      <c r="AJ25" s="32">
        <f>IF(AI25="---","",VLOOKUP(AI25,List1[],2,FALSE))</f>
        <v>0.5</v>
      </c>
      <c r="AK25" s="80">
        <f t="shared" si="11"/>
        <v>0.5</v>
      </c>
      <c r="AL25" s="33" t="str">
        <f t="shared" si="19"/>
        <v>On Target</v>
      </c>
      <c r="AN25" s="6">
        <f t="shared" si="12"/>
        <v>0.5</v>
      </c>
      <c r="AO25" t="str">
        <f t="shared" si="13"/>
        <v>60-79</v>
      </c>
      <c r="AP25" t="str">
        <f t="shared" si="14"/>
        <v>60-79</v>
      </c>
      <c r="AQ25" t="str">
        <f t="shared" si="15"/>
        <v>On Target</v>
      </c>
    </row>
    <row r="26" spans="2:43" ht="13.5" customHeight="1" thickBot="1" x14ac:dyDescent="0.3">
      <c r="B26" s="149"/>
      <c r="C26" s="150"/>
      <c r="D26" s="21" t="s">
        <v>101</v>
      </c>
      <c r="E26" s="22" t="s">
        <v>28</v>
      </c>
      <c r="F26" s="23">
        <f>IF(E26="---","",VLOOKUP(E26,List1[],2,FALSE))</f>
        <v>0.5</v>
      </c>
      <c r="G26" s="22" t="s">
        <v>28</v>
      </c>
      <c r="H26" s="22">
        <f t="shared" si="0"/>
        <v>0.5</v>
      </c>
      <c r="I26" s="22">
        <f>IF(G26="---","",VLOOKUP(G26,List1[],2,FALSE))</f>
        <v>0.5</v>
      </c>
      <c r="J26" s="22">
        <f t="shared" si="1"/>
        <v>0.5</v>
      </c>
      <c r="K26" s="22" t="s">
        <v>28</v>
      </c>
      <c r="L26" s="22">
        <f t="shared" si="2"/>
        <v>0.5</v>
      </c>
      <c r="M26" s="22">
        <f>IF(K26="---","",VLOOKUP(K26,List1[],2,FALSE))</f>
        <v>0.5</v>
      </c>
      <c r="N26" s="22">
        <f t="shared" si="3"/>
        <v>0.5</v>
      </c>
      <c r="O26" s="22" t="s">
        <v>28</v>
      </c>
      <c r="P26" s="22">
        <f t="shared" si="4"/>
        <v>0.5</v>
      </c>
      <c r="Q26" s="22">
        <f>IF(O26="---","",VLOOKUP(O26,List1[],2,FALSE))</f>
        <v>0.5</v>
      </c>
      <c r="R26" s="22">
        <f t="shared" si="5"/>
        <v>0.5</v>
      </c>
      <c r="S26" s="22" t="s">
        <v>28</v>
      </c>
      <c r="T26" s="29">
        <f t="shared" si="6"/>
        <v>0.5</v>
      </c>
      <c r="U26" s="24">
        <f>IF(S26="---","",VLOOKUP(S26,List1[],2,FALSE))</f>
        <v>0.5</v>
      </c>
      <c r="V26" s="25">
        <f t="shared" si="7"/>
        <v>0.5</v>
      </c>
      <c r="W26" s="30" t="s">
        <v>28</v>
      </c>
      <c r="X26" s="31">
        <f>IF(W26="---","",VLOOKUP(W26,List1[],2,FALSE))</f>
        <v>0.5</v>
      </c>
      <c r="Y26" s="79">
        <f t="shared" si="8"/>
        <v>0.5</v>
      </c>
      <c r="Z26" s="39" t="str">
        <f t="shared" si="16"/>
        <v>On Target</v>
      </c>
      <c r="AA26" s="30" t="s">
        <v>28</v>
      </c>
      <c r="AB26" s="31">
        <f>IF(AA26="---","",VLOOKUP(AA26,List1[],2,FALSE))</f>
        <v>0.5</v>
      </c>
      <c r="AC26" s="79">
        <f t="shared" si="9"/>
        <v>0.5</v>
      </c>
      <c r="AD26" s="39" t="str">
        <f t="shared" si="17"/>
        <v>On Target</v>
      </c>
      <c r="AE26" s="30" t="s">
        <v>28</v>
      </c>
      <c r="AF26" s="31">
        <f>IF(AE26="---","",VLOOKUP(AE26,List1[],2,FALSE))</f>
        <v>0.5</v>
      </c>
      <c r="AG26" s="36">
        <f t="shared" si="10"/>
        <v>0.5</v>
      </c>
      <c r="AH26" s="39" t="str">
        <f t="shared" si="18"/>
        <v>On Target</v>
      </c>
      <c r="AI26" s="30" t="s">
        <v>28</v>
      </c>
      <c r="AJ26" s="32">
        <f>IF(AI26="---","",VLOOKUP(AI26,List1[],2,FALSE))</f>
        <v>0.5</v>
      </c>
      <c r="AK26" s="80">
        <f t="shared" si="11"/>
        <v>0.5</v>
      </c>
      <c r="AL26" s="33" t="str">
        <f t="shared" si="19"/>
        <v>On Target</v>
      </c>
      <c r="AN26" s="6">
        <f t="shared" si="12"/>
        <v>0.5</v>
      </c>
      <c r="AO26" t="str">
        <f t="shared" si="13"/>
        <v>60-79</v>
      </c>
      <c r="AP26" t="str">
        <f t="shared" si="14"/>
        <v>60-79</v>
      </c>
      <c r="AQ26" t="str">
        <f t="shared" si="15"/>
        <v>On Target</v>
      </c>
    </row>
    <row r="27" spans="2:43" ht="13.5" customHeight="1" thickBot="1" x14ac:dyDescent="0.3">
      <c r="B27" s="149"/>
      <c r="C27" s="150" t="s">
        <v>9</v>
      </c>
      <c r="D27" s="21" t="s">
        <v>102</v>
      </c>
      <c r="E27" s="22" t="s">
        <v>28</v>
      </c>
      <c r="F27" s="23">
        <f>IF(E27="---","",VLOOKUP(E27,List1[],2,FALSE))</f>
        <v>0.5</v>
      </c>
      <c r="G27" s="22" t="s">
        <v>29</v>
      </c>
      <c r="H27" s="22">
        <f t="shared" si="0"/>
        <v>1</v>
      </c>
      <c r="I27" s="22">
        <f>IF(G27="---","",VLOOKUP(G27,List1[],2,FALSE))</f>
        <v>1</v>
      </c>
      <c r="J27" s="22">
        <f t="shared" si="1"/>
        <v>1</v>
      </c>
      <c r="K27" s="22" t="s">
        <v>29</v>
      </c>
      <c r="L27" s="22">
        <f t="shared" si="2"/>
        <v>1</v>
      </c>
      <c r="M27" s="22">
        <f>IF(K27="---","",VLOOKUP(K27,List1[],2,FALSE))</f>
        <v>1</v>
      </c>
      <c r="N27" s="22">
        <f t="shared" si="3"/>
        <v>1</v>
      </c>
      <c r="O27" s="22" t="s">
        <v>29</v>
      </c>
      <c r="P27" s="22">
        <f t="shared" si="4"/>
        <v>1</v>
      </c>
      <c r="Q27" s="22">
        <f>IF(O27="---","",VLOOKUP(O27,List1[],2,FALSE))</f>
        <v>1</v>
      </c>
      <c r="R27" s="22">
        <f t="shared" si="5"/>
        <v>1</v>
      </c>
      <c r="S27" s="22" t="s">
        <v>29</v>
      </c>
      <c r="T27" s="29">
        <f t="shared" si="6"/>
        <v>1</v>
      </c>
      <c r="U27" s="24">
        <f>IF(S27="---","",VLOOKUP(S27,List1[],2,FALSE))</f>
        <v>1</v>
      </c>
      <c r="V27" s="25">
        <f t="shared" si="7"/>
        <v>1</v>
      </c>
      <c r="W27" s="30" t="s">
        <v>28</v>
      </c>
      <c r="X27" s="31">
        <f>IF(W27="---","",VLOOKUP(W27,List1[],2,FALSE))</f>
        <v>0.5</v>
      </c>
      <c r="Y27" s="79">
        <f t="shared" si="8"/>
        <v>1</v>
      </c>
      <c r="Z27" s="39" t="str">
        <f t="shared" si="16"/>
        <v>Behind</v>
      </c>
      <c r="AA27" s="30" t="s">
        <v>28</v>
      </c>
      <c r="AB27" s="31">
        <f>IF(AA27="---","",VLOOKUP(AA27,List1[],2,FALSE))</f>
        <v>0.5</v>
      </c>
      <c r="AC27" s="79">
        <f t="shared" si="9"/>
        <v>1</v>
      </c>
      <c r="AD27" s="39" t="str">
        <f t="shared" si="17"/>
        <v>Behind</v>
      </c>
      <c r="AE27" s="30" t="s">
        <v>28</v>
      </c>
      <c r="AF27" s="31">
        <f>IF(AE27="---","",VLOOKUP(AE27,List1[],2,FALSE))</f>
        <v>0.5</v>
      </c>
      <c r="AG27" s="36">
        <f t="shared" si="10"/>
        <v>1</v>
      </c>
      <c r="AH27" s="39" t="str">
        <f t="shared" si="18"/>
        <v>Behind</v>
      </c>
      <c r="AI27" s="30" t="s">
        <v>28</v>
      </c>
      <c r="AJ27" s="32">
        <f>IF(AI27="---","",VLOOKUP(AI27,List1[],2,FALSE))</f>
        <v>0.5</v>
      </c>
      <c r="AK27" s="80">
        <f t="shared" si="11"/>
        <v>1</v>
      </c>
      <c r="AL27" s="33" t="str">
        <f t="shared" si="19"/>
        <v>Behind</v>
      </c>
      <c r="AN27" s="6">
        <f t="shared" si="12"/>
        <v>0.5</v>
      </c>
      <c r="AO27" t="str">
        <f t="shared" si="13"/>
        <v>60-79</v>
      </c>
      <c r="AP27" t="str">
        <f t="shared" si="14"/>
        <v>≥80</v>
      </c>
      <c r="AQ27" t="str">
        <f t="shared" si="15"/>
        <v>Behind</v>
      </c>
    </row>
    <row r="28" spans="2:43" ht="13.5" customHeight="1" thickBot="1" x14ac:dyDescent="0.3">
      <c r="B28" s="149"/>
      <c r="C28" s="150"/>
      <c r="D28" s="21" t="s">
        <v>103</v>
      </c>
      <c r="E28" s="22" t="s">
        <v>28</v>
      </c>
      <c r="F28" s="23">
        <f>IF(E28="---","",VLOOKUP(E28,List1[],2,FALSE))</f>
        <v>0.5</v>
      </c>
      <c r="G28" s="22" t="s">
        <v>29</v>
      </c>
      <c r="H28" s="22">
        <f t="shared" si="0"/>
        <v>1</v>
      </c>
      <c r="I28" s="22">
        <f>IF(G28="---","",VLOOKUP(G28,List1[],2,FALSE))</f>
        <v>1</v>
      </c>
      <c r="J28" s="22">
        <f t="shared" si="1"/>
        <v>1</v>
      </c>
      <c r="K28" s="22" t="s">
        <v>29</v>
      </c>
      <c r="L28" s="22">
        <f t="shared" si="2"/>
        <v>1</v>
      </c>
      <c r="M28" s="22">
        <f>IF(K28="---","",VLOOKUP(K28,List1[],2,FALSE))</f>
        <v>1</v>
      </c>
      <c r="N28" s="22">
        <f t="shared" si="3"/>
        <v>1</v>
      </c>
      <c r="O28" s="22" t="s">
        <v>29</v>
      </c>
      <c r="P28" s="22">
        <f t="shared" si="4"/>
        <v>1</v>
      </c>
      <c r="Q28" s="22">
        <f>IF(O28="---","",VLOOKUP(O28,List1[],2,FALSE))</f>
        <v>1</v>
      </c>
      <c r="R28" s="22">
        <f t="shared" si="5"/>
        <v>1</v>
      </c>
      <c r="S28" s="22" t="s">
        <v>29</v>
      </c>
      <c r="T28" s="29">
        <f t="shared" si="6"/>
        <v>1</v>
      </c>
      <c r="U28" s="24">
        <f>IF(S28="---","",VLOOKUP(S28,List1[],2,FALSE))</f>
        <v>1</v>
      </c>
      <c r="V28" s="25">
        <f t="shared" si="7"/>
        <v>1</v>
      </c>
      <c r="W28" s="30" t="s">
        <v>28</v>
      </c>
      <c r="X28" s="31">
        <f>IF(W28="---","",VLOOKUP(W28,List1[],2,FALSE))</f>
        <v>0.5</v>
      </c>
      <c r="Y28" s="79">
        <f t="shared" si="8"/>
        <v>1</v>
      </c>
      <c r="Z28" s="39" t="str">
        <f t="shared" si="16"/>
        <v>Behind</v>
      </c>
      <c r="AA28" s="30" t="s">
        <v>27</v>
      </c>
      <c r="AB28" s="31">
        <f>IF(AA28="---","",VLOOKUP(AA28,List1[],2,FALSE))</f>
        <v>0</v>
      </c>
      <c r="AC28" s="79">
        <f t="shared" si="9"/>
        <v>1</v>
      </c>
      <c r="AD28" s="39" t="str">
        <f t="shared" si="17"/>
        <v>Behind</v>
      </c>
      <c r="AE28" s="30" t="s">
        <v>27</v>
      </c>
      <c r="AF28" s="31">
        <f>IF(AE28="---","",VLOOKUP(AE28,List1[],2,FALSE))</f>
        <v>0</v>
      </c>
      <c r="AG28" s="36">
        <f t="shared" si="10"/>
        <v>1</v>
      </c>
      <c r="AH28" s="39" t="str">
        <f t="shared" si="18"/>
        <v>Behind</v>
      </c>
      <c r="AI28" s="30" t="s">
        <v>27</v>
      </c>
      <c r="AJ28" s="32">
        <f>IF(AI28="---","",VLOOKUP(AI28,List1[],2,FALSE))</f>
        <v>0</v>
      </c>
      <c r="AK28" s="80">
        <f t="shared" si="11"/>
        <v>1</v>
      </c>
      <c r="AL28" s="33" t="str">
        <f t="shared" si="19"/>
        <v>Behind</v>
      </c>
      <c r="AN28" s="6">
        <f t="shared" si="12"/>
        <v>0</v>
      </c>
      <c r="AO28" t="str">
        <f t="shared" si="13"/>
        <v>&lt;60</v>
      </c>
      <c r="AP28" t="str">
        <f t="shared" si="14"/>
        <v>≥80</v>
      </c>
      <c r="AQ28" t="str">
        <f t="shared" si="15"/>
        <v>Behind</v>
      </c>
    </row>
    <row r="29" spans="2:43" ht="13.5" customHeight="1" thickBot="1" x14ac:dyDescent="0.3">
      <c r="B29" s="149"/>
      <c r="C29" s="150"/>
      <c r="D29" s="21" t="s">
        <v>104</v>
      </c>
      <c r="E29" s="22" t="s">
        <v>27</v>
      </c>
      <c r="F29" s="23">
        <f>IF(E29="---","",VLOOKUP(E29,List1[],2,FALSE))</f>
        <v>0</v>
      </c>
      <c r="G29" s="22" t="s">
        <v>27</v>
      </c>
      <c r="H29" s="22">
        <f t="shared" si="0"/>
        <v>0</v>
      </c>
      <c r="I29" s="22">
        <f>IF(G29="---","",VLOOKUP(G29,List1[],2,FALSE))</f>
        <v>0</v>
      </c>
      <c r="J29" s="22">
        <f t="shared" si="1"/>
        <v>0</v>
      </c>
      <c r="K29" s="22" t="s">
        <v>27</v>
      </c>
      <c r="L29" s="22">
        <f t="shared" si="2"/>
        <v>0</v>
      </c>
      <c r="M29" s="22">
        <f>IF(K29="---","",VLOOKUP(K29,List1[],2,FALSE))</f>
        <v>0</v>
      </c>
      <c r="N29" s="22">
        <f t="shared" si="3"/>
        <v>0</v>
      </c>
      <c r="O29" s="22" t="s">
        <v>27</v>
      </c>
      <c r="P29" s="22">
        <f t="shared" si="4"/>
        <v>0</v>
      </c>
      <c r="Q29" s="22">
        <f>IF(O29="---","",VLOOKUP(O29,List1[],2,FALSE))</f>
        <v>0</v>
      </c>
      <c r="R29" s="22">
        <f t="shared" si="5"/>
        <v>0</v>
      </c>
      <c r="S29" s="22" t="s">
        <v>27</v>
      </c>
      <c r="T29" s="29">
        <f t="shared" si="6"/>
        <v>0</v>
      </c>
      <c r="U29" s="24">
        <f>IF(S29="---","",VLOOKUP(S29,List1[],2,FALSE))</f>
        <v>0</v>
      </c>
      <c r="V29" s="25">
        <f t="shared" si="7"/>
        <v>0</v>
      </c>
      <c r="W29" s="30" t="s">
        <v>27</v>
      </c>
      <c r="X29" s="31">
        <f>IF(W29="---","",VLOOKUP(W29,List1[],2,FALSE))</f>
        <v>0</v>
      </c>
      <c r="Y29" s="79">
        <f t="shared" si="8"/>
        <v>0</v>
      </c>
      <c r="Z29" s="39" t="str">
        <f t="shared" si="16"/>
        <v>On Target</v>
      </c>
      <c r="AA29" s="30" t="s">
        <v>27</v>
      </c>
      <c r="AB29" s="31">
        <f>IF(AA29="---","",VLOOKUP(AA29,List1[],2,FALSE))</f>
        <v>0</v>
      </c>
      <c r="AC29" s="79">
        <f t="shared" si="9"/>
        <v>0</v>
      </c>
      <c r="AD29" s="39" t="str">
        <f t="shared" si="17"/>
        <v>On Target</v>
      </c>
      <c r="AE29" s="30" t="s">
        <v>27</v>
      </c>
      <c r="AF29" s="31">
        <f>IF(AE29="---","",VLOOKUP(AE29,List1[],2,FALSE))</f>
        <v>0</v>
      </c>
      <c r="AG29" s="36">
        <f t="shared" si="10"/>
        <v>0</v>
      </c>
      <c r="AH29" s="39" t="str">
        <f t="shared" si="18"/>
        <v>On Target</v>
      </c>
      <c r="AI29" s="30" t="s">
        <v>27</v>
      </c>
      <c r="AJ29" s="32">
        <f>IF(AI29="---","",VLOOKUP(AI29,List1[],2,FALSE))</f>
        <v>0</v>
      </c>
      <c r="AK29" s="80">
        <f t="shared" si="11"/>
        <v>0</v>
      </c>
      <c r="AL29" s="33" t="str">
        <f t="shared" si="19"/>
        <v>On Target</v>
      </c>
      <c r="AN29" s="6">
        <f t="shared" si="12"/>
        <v>0</v>
      </c>
      <c r="AO29" t="str">
        <f t="shared" si="13"/>
        <v>&lt;60</v>
      </c>
      <c r="AP29" t="str">
        <f t="shared" si="14"/>
        <v>&lt;60</v>
      </c>
      <c r="AQ29" t="str">
        <f t="shared" si="15"/>
        <v>On Target</v>
      </c>
    </row>
    <row r="30" spans="2:43" ht="27" thickBot="1" x14ac:dyDescent="0.3">
      <c r="B30" s="149"/>
      <c r="C30" s="150"/>
      <c r="D30" s="21" t="s">
        <v>105</v>
      </c>
      <c r="E30" s="22" t="s">
        <v>27</v>
      </c>
      <c r="F30" s="23">
        <f>IF(E30="---","",VLOOKUP(E30,List1[],2,FALSE))</f>
        <v>0</v>
      </c>
      <c r="G30" s="22" t="s">
        <v>27</v>
      </c>
      <c r="H30" s="22">
        <f t="shared" si="0"/>
        <v>0</v>
      </c>
      <c r="I30" s="22">
        <f>IF(G30="---","",VLOOKUP(G30,List1[],2,FALSE))</f>
        <v>0</v>
      </c>
      <c r="J30" s="22">
        <f t="shared" si="1"/>
        <v>0</v>
      </c>
      <c r="K30" s="22" t="s">
        <v>27</v>
      </c>
      <c r="L30" s="22">
        <f t="shared" si="2"/>
        <v>0</v>
      </c>
      <c r="M30" s="22">
        <f>IF(K30="---","",VLOOKUP(K30,List1[],2,FALSE))</f>
        <v>0</v>
      </c>
      <c r="N30" s="22">
        <f t="shared" si="3"/>
        <v>0</v>
      </c>
      <c r="O30" s="22" t="s">
        <v>27</v>
      </c>
      <c r="P30" s="22">
        <f t="shared" si="4"/>
        <v>0</v>
      </c>
      <c r="Q30" s="22">
        <f>IF(O30="---","",VLOOKUP(O30,List1[],2,FALSE))</f>
        <v>0</v>
      </c>
      <c r="R30" s="22">
        <f t="shared" si="5"/>
        <v>0</v>
      </c>
      <c r="S30" s="22" t="s">
        <v>27</v>
      </c>
      <c r="T30" s="29">
        <f t="shared" si="6"/>
        <v>0</v>
      </c>
      <c r="U30" s="34">
        <f>IF(S30="---","",VLOOKUP(S30,List1[],2,FALSE))</f>
        <v>0</v>
      </c>
      <c r="V30" s="25">
        <f t="shared" si="7"/>
        <v>0</v>
      </c>
      <c r="W30" s="35" t="s">
        <v>27</v>
      </c>
      <c r="X30" s="76">
        <f>IF(W30="---","",VLOOKUP(W30,List1[],2,FALSE))</f>
        <v>0</v>
      </c>
      <c r="Y30" s="79">
        <f t="shared" si="8"/>
        <v>0</v>
      </c>
      <c r="Z30" s="77" t="str">
        <f>IF(W30="---","",IF(Y30=X30,"On Target",IF(Y30&gt;X30,"Behind",IF(Y30&lt;X30,"Ahead"))))</f>
        <v>On Target</v>
      </c>
      <c r="AA30" s="35" t="s">
        <v>27</v>
      </c>
      <c r="AB30" s="76">
        <f>IF(AA30="---","",VLOOKUP(AA30,List1[],2,FALSE))</f>
        <v>0</v>
      </c>
      <c r="AC30" s="79">
        <f t="shared" si="9"/>
        <v>0</v>
      </c>
      <c r="AD30" s="40" t="str">
        <f t="shared" si="17"/>
        <v>On Target</v>
      </c>
      <c r="AE30" s="35" t="s">
        <v>27</v>
      </c>
      <c r="AF30" s="36">
        <f>IF(AE30="---","",VLOOKUP(AE30,List1[],2,FALSE))</f>
        <v>0</v>
      </c>
      <c r="AG30" s="36">
        <f t="shared" si="10"/>
        <v>0</v>
      </c>
      <c r="AH30" s="40" t="str">
        <f t="shared" si="18"/>
        <v>On Target</v>
      </c>
      <c r="AI30" s="35" t="s">
        <v>27</v>
      </c>
      <c r="AJ30" s="37">
        <f>IF(AI30="---","",VLOOKUP(AI30,List1[],2,FALSE))</f>
        <v>0</v>
      </c>
      <c r="AK30" s="80">
        <f t="shared" si="11"/>
        <v>0</v>
      </c>
      <c r="AL30" s="78" t="str">
        <f t="shared" si="19"/>
        <v>On Target</v>
      </c>
      <c r="AN30" s="6">
        <f t="shared" si="12"/>
        <v>0</v>
      </c>
      <c r="AO30" t="str">
        <f t="shared" si="13"/>
        <v>&lt;60</v>
      </c>
      <c r="AP30" t="str">
        <f t="shared" si="14"/>
        <v>&lt;60</v>
      </c>
      <c r="AQ30" t="str">
        <f t="shared" si="15"/>
        <v>On Target</v>
      </c>
    </row>
    <row r="31" spans="2:43" ht="13.5" customHeight="1" thickBot="1" x14ac:dyDescent="0.3">
      <c r="B31" s="144" t="s">
        <v>34</v>
      </c>
      <c r="C31" s="145"/>
      <c r="D31" s="146"/>
      <c r="E31" s="26">
        <f>COUNTIF(F3:F30,1)</f>
        <v>2</v>
      </c>
      <c r="F31" s="27"/>
      <c r="G31" s="26">
        <f>COUNTIF(J3:J30,1)</f>
        <v>11</v>
      </c>
      <c r="H31" s="26"/>
      <c r="I31" s="26"/>
      <c r="J31" s="26"/>
      <c r="K31" s="26">
        <f>COUNTIF(N3:N30,1)</f>
        <v>11</v>
      </c>
      <c r="L31" s="26"/>
      <c r="M31" s="26"/>
      <c r="N31" s="26"/>
      <c r="O31" s="26">
        <f>COUNTIF(R3:R30,1)</f>
        <v>12</v>
      </c>
      <c r="P31" s="26"/>
      <c r="Q31" s="26"/>
      <c r="R31" s="26"/>
      <c r="S31" s="26">
        <f>COUNTIF(V3:V30,1)</f>
        <v>12</v>
      </c>
      <c r="T31" s="26"/>
      <c r="U31" s="26"/>
      <c r="V31" s="38"/>
      <c r="W31" s="26">
        <f>IF($AE$42=0,"",W40)</f>
        <v>7</v>
      </c>
      <c r="X31" s="26"/>
      <c r="Y31" s="26"/>
      <c r="Z31" s="26"/>
      <c r="AA31" s="26">
        <f>IF($AI$42=0,"",AA40)</f>
        <v>5</v>
      </c>
      <c r="AB31" s="26"/>
      <c r="AC31" s="26"/>
      <c r="AD31" s="26"/>
      <c r="AE31" s="26">
        <f>IF($AI$42=0,"",AE40)</f>
        <v>5</v>
      </c>
      <c r="AF31" s="26"/>
      <c r="AG31" s="26"/>
      <c r="AH31" s="26"/>
      <c r="AI31" s="26">
        <f>IF($AI$42=0,"",AI40)</f>
        <v>5</v>
      </c>
      <c r="AJ31" s="20"/>
      <c r="AK31" s="20"/>
      <c r="AL31" s="20"/>
      <c r="AN31" s="6">
        <f>IF($AI$41&gt;0,AI31,IF($AE$41&gt;0,AE31,IF($AA$41&gt;0,AA31,IF($W$41&gt;0,W31,IF($E$34&gt;0,E31,"error")))))</f>
        <v>5</v>
      </c>
      <c r="AO31">
        <f>AN31</f>
        <v>5</v>
      </c>
      <c r="AP31">
        <f t="shared" si="14"/>
        <v>12</v>
      </c>
    </row>
    <row r="32" spans="2:43" ht="13.5" customHeight="1" thickBot="1" x14ac:dyDescent="0.3">
      <c r="B32" s="144" t="s">
        <v>33</v>
      </c>
      <c r="C32" s="145"/>
      <c r="D32" s="146"/>
      <c r="E32" s="26">
        <f>COUNTIF(F3:F30,"0.5")</f>
        <v>0</v>
      </c>
      <c r="F32" s="27"/>
      <c r="G32" s="26">
        <f>COUNTIF(J3:J30,"0.5")</f>
        <v>0</v>
      </c>
      <c r="H32" s="26"/>
      <c r="I32" s="26"/>
      <c r="J32" s="26"/>
      <c r="K32" s="26">
        <f>COUNTIF(N3:N30,"0.5")</f>
        <v>0</v>
      </c>
      <c r="L32" s="26"/>
      <c r="M32" s="26"/>
      <c r="N32" s="26"/>
      <c r="O32" s="26">
        <f>COUNTIF(R3:R30,"0.5")</f>
        <v>0</v>
      </c>
      <c r="P32" s="26"/>
      <c r="Q32" s="26"/>
      <c r="R32" s="26"/>
      <c r="S32" s="26">
        <f>COUNTIF(V3:V30,"0.5")</f>
        <v>0</v>
      </c>
      <c r="T32" s="26"/>
      <c r="U32" s="26"/>
      <c r="V32" s="38"/>
      <c r="W32" s="74">
        <f>IF($AE$42=0,"",W39)</f>
        <v>10</v>
      </c>
      <c r="X32" s="26"/>
      <c r="Y32" s="26"/>
      <c r="Z32" s="26"/>
      <c r="AA32" s="74">
        <f>IF($AI$42=0,"",AA39)</f>
        <v>11</v>
      </c>
      <c r="AB32" s="26"/>
      <c r="AC32" s="26"/>
      <c r="AD32" s="26"/>
      <c r="AE32" s="74">
        <f>IF($AI$42=0,"",AE39)</f>
        <v>11</v>
      </c>
      <c r="AF32" s="26"/>
      <c r="AG32" s="26"/>
      <c r="AH32" s="26"/>
      <c r="AI32" s="74">
        <f>IF($AI$42=0,"",AI39)</f>
        <v>11</v>
      </c>
      <c r="AJ32" s="20"/>
      <c r="AK32" s="20"/>
      <c r="AL32" s="20"/>
      <c r="AN32" s="6">
        <f>IF($AI$41&gt;0,AI32,IF($AE$41&gt;0,AE32,IF($AA$41&gt;0,AA32,IF($W$41&gt;0,W32,IF($E$34&gt;0,E32,"error")))))</f>
        <v>11</v>
      </c>
      <c r="AO32">
        <f>AN32</f>
        <v>11</v>
      </c>
      <c r="AP32">
        <f t="shared" si="14"/>
        <v>0</v>
      </c>
    </row>
    <row r="33" spans="2:45" ht="13.5" customHeight="1" thickBot="1" x14ac:dyDescent="0.3">
      <c r="B33" s="144" t="s">
        <v>17</v>
      </c>
      <c r="C33" s="145"/>
      <c r="D33" s="146"/>
      <c r="E33" s="26">
        <f>COUNTIF(F3:F30,0)</f>
        <v>15</v>
      </c>
      <c r="F33" s="27"/>
      <c r="G33" s="26">
        <f>COUNTIF(J3:J30,0)</f>
        <v>3</v>
      </c>
      <c r="H33" s="26"/>
      <c r="I33" s="26"/>
      <c r="J33" s="26"/>
      <c r="K33" s="26">
        <f>COUNTIF(N3:N30,0)</f>
        <v>3</v>
      </c>
      <c r="L33" s="26"/>
      <c r="M33" s="26"/>
      <c r="N33" s="26"/>
      <c r="O33" s="26">
        <f>COUNTIF(R3:R30,0)</f>
        <v>3</v>
      </c>
      <c r="P33" s="26"/>
      <c r="Q33" s="26"/>
      <c r="R33" s="26"/>
      <c r="S33" s="26">
        <f>COUNTIF(V3:V30,0)</f>
        <v>3</v>
      </c>
      <c r="T33" s="26"/>
      <c r="U33" s="26"/>
      <c r="V33" s="38"/>
      <c r="W33" s="26">
        <f>IF($AE$42=0,"",W38)</f>
        <v>11</v>
      </c>
      <c r="X33" s="74"/>
      <c r="Y33" s="26"/>
      <c r="Z33" s="74"/>
      <c r="AA33" s="26">
        <f>IF($AI$42=0,"",AA38)</f>
        <v>12</v>
      </c>
      <c r="AB33" s="74"/>
      <c r="AC33" s="26"/>
      <c r="AD33" s="26"/>
      <c r="AE33" s="26">
        <f>IF($AI$42=0,"",AE38)</f>
        <v>12</v>
      </c>
      <c r="AF33" s="26"/>
      <c r="AG33" s="26"/>
      <c r="AH33" s="26"/>
      <c r="AI33" s="26">
        <f>IF($AI$42=0,"",AI38)</f>
        <v>12</v>
      </c>
      <c r="AJ33" s="20"/>
      <c r="AK33" s="20"/>
      <c r="AL33" s="75"/>
      <c r="AN33" s="6">
        <f>IF($AI$41&gt;0,AI33,IF($AE$41&gt;0,AE33,IF($AA$41&gt;0,AA33,IF($W$41&gt;0,W33,IF($E$34&gt;0,E33,"error")))))</f>
        <v>12</v>
      </c>
      <c r="AO33">
        <f>AN33</f>
        <v>12</v>
      </c>
      <c r="AP33">
        <f t="shared" si="14"/>
        <v>3</v>
      </c>
    </row>
    <row r="34" spans="2:45" ht="13.5" customHeight="1" thickBot="1" x14ac:dyDescent="0.3">
      <c r="B34" s="118"/>
      <c r="C34" s="147" t="s">
        <v>16</v>
      </c>
      <c r="D34" s="147"/>
      <c r="E34" s="119">
        <f>IF(ISERROR(AVERAGE(F24:F30,F9:F23, F3:F8)),"",AVERAGE(F24:F30,F9:F23, F3:F8))</f>
        <v>0.25925925925925924</v>
      </c>
      <c r="F34" s="120"/>
      <c r="G34" s="119">
        <f>IF(ISERROR(AVERAGE(J24:J30,J9:J23, J3:J8)),"",AVERAGE(J24:J30,J9:J23, J3:J8))</f>
        <v>0.6428571428571429</v>
      </c>
      <c r="H34" s="119"/>
      <c r="I34" s="119"/>
      <c r="J34" s="119"/>
      <c r="K34" s="119">
        <f>IF(ISERROR(AVERAGE(N24:N30,N9:N23, N3:N8)),"",AVERAGE(N24:N30,N9:N23, N3:N8))</f>
        <v>0.6428571428571429</v>
      </c>
      <c r="L34" s="119"/>
      <c r="M34" s="119"/>
      <c r="N34" s="119"/>
      <c r="O34" s="119">
        <f>IF(ISERROR(AVERAGE(R24:R30,R9:R23, R3:R8)),"",AVERAGE(R24:R30,R9:R23, R3:R8))</f>
        <v>0.6607142857142857</v>
      </c>
      <c r="P34" s="119"/>
      <c r="Q34" s="119"/>
      <c r="R34" s="119"/>
      <c r="S34" s="119">
        <f>IF(ISERROR(AVERAGE(V24:V30,V9:V23, V3:V8)),"",AVERAGE(V24:V30,V9:V23, V3:V8))</f>
        <v>0.6607142857142857</v>
      </c>
      <c r="T34" s="119"/>
      <c r="U34" s="119"/>
      <c r="V34" s="121"/>
      <c r="W34" s="119">
        <f>IF(W42=0,"",W41)</f>
        <v>0.42857142857142855</v>
      </c>
      <c r="X34" s="119"/>
      <c r="Y34" s="119"/>
      <c r="Z34" s="119"/>
      <c r="AA34" s="119">
        <f>IF(AA42=0,"",AA41)</f>
        <v>0.375</v>
      </c>
      <c r="AB34" s="119"/>
      <c r="AC34" s="119"/>
      <c r="AD34" s="119"/>
      <c r="AE34" s="119">
        <f>IF(AE42=0,"",AE41)</f>
        <v>0.375</v>
      </c>
      <c r="AF34" s="119"/>
      <c r="AG34" s="119"/>
      <c r="AH34" s="119"/>
      <c r="AI34" s="119">
        <f>IF(AI42=0,"",AI41)</f>
        <v>0.375</v>
      </c>
      <c r="AJ34" s="119"/>
      <c r="AK34" s="119"/>
      <c r="AL34" s="119"/>
      <c r="AN34" s="122">
        <f>IF(ISERROR(AVERAGE(AN24:AN30,AN9:AN23, AN3:AN8)),"",AVERAGE(AN24:AN30,AN9:AN23, AN3:AN8))</f>
        <v>0.375</v>
      </c>
      <c r="AO34" s="9">
        <f>AN34</f>
        <v>0.375</v>
      </c>
      <c r="AP34" s="9">
        <f t="shared" si="14"/>
        <v>0.6607142857142857</v>
      </c>
      <c r="AQ34" s="123"/>
      <c r="AR34" s="123"/>
      <c r="AS34" s="123"/>
    </row>
    <row r="35" spans="2:45" ht="13.5" customHeight="1" x14ac:dyDescent="0.25">
      <c r="B35" s="143" t="s">
        <v>112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N35" t="str">
        <f>IF($AI$41&gt;0,"Year 5",IF($AE$41&gt;0,"Year 4",IF($AA$41&gt;0,"Year 3",IF($W$41&gt;0,"Year 2",IF($E$34&gt;0,"Year 1","error")))))</f>
        <v>Year 5</v>
      </c>
      <c r="AO35" t="str">
        <f>AN35</f>
        <v>Year 5</v>
      </c>
    </row>
    <row r="36" spans="2:45" ht="13.5" customHeight="1" x14ac:dyDescent="0.25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</row>
    <row r="37" spans="2:45" ht="13.5" hidden="1" customHeight="1" thickBot="1" x14ac:dyDescent="0.3">
      <c r="R37" s="18" t="s">
        <v>61</v>
      </c>
      <c r="AN37" s="16" t="s">
        <v>29</v>
      </c>
      <c r="AO37" s="4" t="s">
        <v>28</v>
      </c>
      <c r="AP37" s="4"/>
      <c r="AQ37" s="14" t="s">
        <v>27</v>
      </c>
      <c r="AR37" t="s">
        <v>45</v>
      </c>
    </row>
    <row r="38" spans="2:45" ht="13.5" hidden="1" customHeight="1" thickBot="1" x14ac:dyDescent="0.3">
      <c r="S38" s="17" t="s">
        <v>49</v>
      </c>
      <c r="T38" s="81"/>
      <c r="W38" s="10">
        <f>COUNTIF(W3:W30,"*60")</f>
        <v>11</v>
      </c>
      <c r="AA38" s="10">
        <f>COUNTIF(AA3:AA30,"*60")</f>
        <v>12</v>
      </c>
      <c r="AE38" s="10">
        <f>COUNTIF(AE3:AE30,"*60")</f>
        <v>12</v>
      </c>
      <c r="AI38" s="10">
        <f>COUNTIF(AI3:AI30,"*60")</f>
        <v>12</v>
      </c>
      <c r="AM38" s="8" t="s">
        <v>42</v>
      </c>
      <c r="AN38">
        <f>COUNTIF(AN3:AN8,"1")</f>
        <v>0</v>
      </c>
      <c r="AO38">
        <f>COUNTIF(AN3:AN8,"0.5")</f>
        <v>0</v>
      </c>
      <c r="AQ38">
        <f>COUNTIF(AO3:AO8,"*60")</f>
        <v>3</v>
      </c>
      <c r="AR38" s="9">
        <f>IF(ISERROR(AVERAGE(AN3:AN8)),"",AVERAGE(AN3:AN8))</f>
        <v>0.25</v>
      </c>
    </row>
    <row r="39" spans="2:45" ht="13.5" hidden="1" customHeight="1" thickBot="1" x14ac:dyDescent="0.3">
      <c r="S39" s="17" t="s">
        <v>50</v>
      </c>
      <c r="T39" s="81"/>
      <c r="W39" s="10">
        <f>COUNTIF(W3:W30,"60-79")</f>
        <v>10</v>
      </c>
      <c r="AA39" s="10">
        <f>COUNTIF(AA3:AA30,"60-79")</f>
        <v>11</v>
      </c>
      <c r="AE39" s="10">
        <f>COUNTIF(AE3:AE30,"60-79")</f>
        <v>11</v>
      </c>
      <c r="AI39" s="10">
        <f>COUNTIF(AI3:AI30,"60-79")</f>
        <v>11</v>
      </c>
      <c r="AM39" s="8" t="s">
        <v>43</v>
      </c>
      <c r="AN39">
        <f>COUNTIF(AN9:AN23,"1")</f>
        <v>5</v>
      </c>
      <c r="AO39">
        <f>COUNTIF(AN9:AN23,"0.5")</f>
        <v>0</v>
      </c>
      <c r="AQ39">
        <f>COUNTIF(AO9:AO23,"*60")</f>
        <v>6</v>
      </c>
      <c r="AR39" s="9">
        <f>IF(ISERROR(AVERAGE(AN9:AN23)),"",AVERAGE(AN9:AN23))</f>
        <v>0.46666666666666667</v>
      </c>
    </row>
    <row r="40" spans="2:45" ht="12.75" hidden="1" customHeight="1" thickBot="1" x14ac:dyDescent="0.3">
      <c r="S40" s="17" t="s">
        <v>51</v>
      </c>
      <c r="T40" s="81"/>
      <c r="W40" s="10">
        <f>COUNTIF(W3:W30,"≥80")</f>
        <v>7</v>
      </c>
      <c r="AA40" s="10">
        <f>COUNTIF(AA3:AA30,"≥80")</f>
        <v>5</v>
      </c>
      <c r="AE40" s="10">
        <f>COUNTIF(AE3:AE30,"≥80")</f>
        <v>5</v>
      </c>
      <c r="AI40" s="10">
        <f>COUNTIF(AI3:AI30,"≥80")</f>
        <v>5</v>
      </c>
      <c r="AM40" s="8" t="s">
        <v>44</v>
      </c>
      <c r="AN40">
        <f>COUNTIF(AN24:AN30,"1")</f>
        <v>0</v>
      </c>
      <c r="AO40">
        <f>COUNTIF(AN24:AN30,"0.5")</f>
        <v>0</v>
      </c>
      <c r="AQ40">
        <f>COUNTIF(AO24:AO30,"*60")</f>
        <v>3</v>
      </c>
      <c r="AR40" s="9">
        <f>IF(ISERROR(AVERAGE( AN24:AN30)),"",AVERAGE(AN24:AN30))</f>
        <v>0.2857142857142857</v>
      </c>
    </row>
    <row r="41" spans="2:45" ht="12.75" hidden="1" customHeight="1" thickBot="1" x14ac:dyDescent="0.3">
      <c r="S41" s="17" t="s">
        <v>16</v>
      </c>
      <c r="T41" s="81"/>
      <c r="W41" s="12">
        <f>IF(ISERROR(AVERAGE(X24:X30,X9:X23,X3:X8)),0,(AVERAGE(X24:X30,X9:X23,X3:X8)))</f>
        <v>0.42857142857142855</v>
      </c>
      <c r="X41" s="13"/>
      <c r="Y41" s="13"/>
      <c r="Z41" s="13"/>
      <c r="AA41" s="12">
        <f>IF(ISERROR(AVERAGE(AB24:AB30,AB9:AB23, AB3:AB8)),0,AVERAGE(AB24:AB30,AB9:AB23, AB3:AB8))</f>
        <v>0.375</v>
      </c>
      <c r="AB41" s="13"/>
      <c r="AC41" s="13"/>
      <c r="AD41" s="13"/>
      <c r="AE41" s="12">
        <f>IF(ISERROR(AVERAGE(AF24:AF30,AF9:AF23, AF3:AF8)),0,AVERAGE(AF24:AF30,AF9:AF23, AF3:AF8))</f>
        <v>0.375</v>
      </c>
      <c r="AF41" s="13"/>
      <c r="AG41" s="13"/>
      <c r="AH41" s="13"/>
      <c r="AI41" s="12">
        <f>IF(ISERROR(AVERAGE(AJ24:AJ30,AJ9:AJ23, AJ3:AJ8)),0,AVERAGE(AJ24:AJ30,AJ9:AJ23, AJ3:AJ8))</f>
        <v>0.375</v>
      </c>
      <c r="AJ41" s="13"/>
      <c r="AK41" s="13"/>
      <c r="AL41" s="11"/>
      <c r="AM41" s="8"/>
    </row>
    <row r="42" spans="2:45" ht="13.5" hidden="1" customHeight="1" x14ac:dyDescent="0.25">
      <c r="S42" s="1" t="s">
        <v>78</v>
      </c>
      <c r="W42" s="1">
        <f>IF(SUM(W38:W40)&gt;0,1,0)</f>
        <v>1</v>
      </c>
      <c r="AA42" s="1">
        <f>IF(SUM(AA38:AA40)&gt;0,1,0)</f>
        <v>1</v>
      </c>
      <c r="AE42" s="1">
        <f>IF(SUM(AE38:AE40)&gt;0,1,0)</f>
        <v>1</v>
      </c>
      <c r="AI42" s="1">
        <f>IF(SUM(AI38:AI40)&gt;0,1,0)</f>
        <v>1</v>
      </c>
      <c r="AM42" s="19" t="s">
        <v>74</v>
      </c>
      <c r="AR42" s="9"/>
    </row>
    <row r="43" spans="2:45" hidden="1" x14ac:dyDescent="0.25">
      <c r="AM43" s="8" t="s">
        <v>47</v>
      </c>
      <c r="AN43" s="8" t="s">
        <v>75</v>
      </c>
      <c r="AO43" s="8" t="s">
        <v>46</v>
      </c>
      <c r="AP43" s="8"/>
      <c r="AQ43" s="8"/>
    </row>
    <row r="44" spans="2:45" hidden="1" x14ac:dyDescent="0.25">
      <c r="AM44" s="8" t="s">
        <v>18</v>
      </c>
      <c r="AO44" s="9">
        <f>E34</f>
        <v>0.25925925925925924</v>
      </c>
      <c r="AP44" s="9"/>
    </row>
    <row r="45" spans="2:45" hidden="1" x14ac:dyDescent="0.25">
      <c r="AM45" s="8" t="s">
        <v>19</v>
      </c>
      <c r="AN45" s="9">
        <f>G34</f>
        <v>0.6428571428571429</v>
      </c>
      <c r="AO45" s="9">
        <f>IF(W41=0,NA(),W34)</f>
        <v>0.42857142857142855</v>
      </c>
      <c r="AP45" s="9"/>
    </row>
    <row r="46" spans="2:45" hidden="1" x14ac:dyDescent="0.25">
      <c r="AM46" s="8" t="s">
        <v>20</v>
      </c>
      <c r="AN46" s="9">
        <f>K34</f>
        <v>0.6428571428571429</v>
      </c>
      <c r="AO46" s="9">
        <f>IF(AA41=0,NA(),AA34)</f>
        <v>0.375</v>
      </c>
      <c r="AP46" s="9"/>
    </row>
    <row r="47" spans="2:45" hidden="1" x14ac:dyDescent="0.25">
      <c r="AM47" s="8" t="s">
        <v>21</v>
      </c>
      <c r="AN47" s="9">
        <f>O34</f>
        <v>0.6607142857142857</v>
      </c>
      <c r="AO47" s="9">
        <f>IF(AE41=0,NA(),AE34)</f>
        <v>0.375</v>
      </c>
      <c r="AP47" s="9"/>
    </row>
    <row r="48" spans="2:45" hidden="1" x14ac:dyDescent="0.25">
      <c r="AM48" s="8" t="s">
        <v>22</v>
      </c>
      <c r="AN48" s="9">
        <f>S34</f>
        <v>0.6607142857142857</v>
      </c>
      <c r="AO48" s="9">
        <f>IF(AI41=0,NA(),AI34)</f>
        <v>0.375</v>
      </c>
      <c r="AP48" s="9"/>
    </row>
    <row r="51" spans="39:48" hidden="1" x14ac:dyDescent="0.25">
      <c r="AM51" s="85" t="s">
        <v>63</v>
      </c>
    </row>
    <row r="52" spans="39:48" hidden="1" x14ac:dyDescent="0.25">
      <c r="AM52" s="87"/>
      <c r="AN52" s="95"/>
      <c r="AO52" s="95" t="s">
        <v>62</v>
      </c>
      <c r="AP52" s="95"/>
      <c r="AQ52" s="95"/>
      <c r="AR52" s="95"/>
      <c r="AS52" s="100"/>
      <c r="AT52" s="100"/>
      <c r="AU52" s="101"/>
    </row>
    <row r="53" spans="39:48" hidden="1" x14ac:dyDescent="0.25">
      <c r="AM53" s="88"/>
      <c r="AN53" s="83"/>
      <c r="AO53" s="83" t="s">
        <v>23</v>
      </c>
      <c r="AP53" s="83" t="s">
        <v>24</v>
      </c>
      <c r="AQ53" s="83" t="s">
        <v>25</v>
      </c>
      <c r="AR53" s="83" t="s">
        <v>26</v>
      </c>
      <c r="AS53" s="85"/>
      <c r="AT53" s="85"/>
      <c r="AU53" s="89"/>
      <c r="AV53" s="85"/>
    </row>
    <row r="54" spans="39:48" hidden="1" x14ac:dyDescent="0.25">
      <c r="AM54" s="88"/>
      <c r="AN54" s="83" t="s">
        <v>18</v>
      </c>
      <c r="AO54" s="84">
        <f>IFERROR(AVERAGE(F3:F8),"")</f>
        <v>0.3</v>
      </c>
      <c r="AP54" s="84">
        <f>IFERROR(AVERAGE(F9:F23),"")</f>
        <v>0.23333333333333334</v>
      </c>
      <c r="AQ54" s="84">
        <f>IFERROR(AVERAGE(F24:F30),"")</f>
        <v>0.2857142857142857</v>
      </c>
      <c r="AR54" s="84">
        <f>E34</f>
        <v>0.25925925925925924</v>
      </c>
      <c r="AS54" s="85"/>
      <c r="AT54" s="85"/>
      <c r="AU54" s="89"/>
      <c r="AV54" s="85"/>
    </row>
    <row r="55" spans="39:48" hidden="1" x14ac:dyDescent="0.25">
      <c r="AM55" s="88"/>
      <c r="AN55" s="83" t="s">
        <v>19</v>
      </c>
      <c r="AO55" s="84">
        <f>IFERROR(AVERAGE(X3:X8),"")</f>
        <v>0.33333333333333331</v>
      </c>
      <c r="AP55" s="84">
        <f>IFERROR(AVERAGE(X9:X23),"")</f>
        <v>0.5</v>
      </c>
      <c r="AQ55" s="84">
        <f>IFERROR(AVERAGE(X24:X30),"")</f>
        <v>0.35714285714285715</v>
      </c>
      <c r="AR55" s="84">
        <f>W34</f>
        <v>0.42857142857142855</v>
      </c>
      <c r="AS55" s="85"/>
      <c r="AT55" s="85"/>
      <c r="AU55" s="89"/>
      <c r="AV55" s="85"/>
    </row>
    <row r="56" spans="39:48" hidden="1" x14ac:dyDescent="0.25">
      <c r="AM56" s="88"/>
      <c r="AN56" s="83" t="s">
        <v>20</v>
      </c>
      <c r="AO56" s="84">
        <f>IFERROR(AVERAGE(AB3:AB8),"")</f>
        <v>0.25</v>
      </c>
      <c r="AP56" s="84">
        <f>IFERROR(AVERAGE(AB9:AB23),"")</f>
        <v>0.46666666666666667</v>
      </c>
      <c r="AQ56" s="84">
        <f>IFERROR(AVERAGE(AB24:AB30),"")</f>
        <v>0.2857142857142857</v>
      </c>
      <c r="AR56" s="84">
        <f>AA34</f>
        <v>0.375</v>
      </c>
      <c r="AS56" s="85"/>
      <c r="AT56" s="85"/>
      <c r="AU56" s="89"/>
      <c r="AV56" s="85"/>
    </row>
    <row r="57" spans="39:48" hidden="1" x14ac:dyDescent="0.25">
      <c r="AM57" s="88"/>
      <c r="AN57" s="83" t="s">
        <v>21</v>
      </c>
      <c r="AO57" s="84">
        <f>IFERROR(AVERAGE(AF3:AF8),"")</f>
        <v>0.25</v>
      </c>
      <c r="AP57" s="84">
        <f>IFERROR(AVERAGE(AF9:AF23),"")</f>
        <v>0.46666666666666667</v>
      </c>
      <c r="AQ57" s="84">
        <f>IFERROR(AVERAGE(AF24:AF30),"")</f>
        <v>0.2857142857142857</v>
      </c>
      <c r="AR57" s="84">
        <f>AE34</f>
        <v>0.375</v>
      </c>
      <c r="AS57" s="85"/>
      <c r="AT57" s="85"/>
      <c r="AU57" s="89"/>
      <c r="AV57" s="85"/>
    </row>
    <row r="58" spans="39:48" hidden="1" x14ac:dyDescent="0.25">
      <c r="AM58" s="88"/>
      <c r="AN58" s="83" t="s">
        <v>22</v>
      </c>
      <c r="AO58" s="84">
        <f>IFERROR(AVERAGE(AJ3:AJ8),"")</f>
        <v>0.25</v>
      </c>
      <c r="AP58" s="84">
        <f>IFERROR(AVERAGE(AJ9:AJ23),"")</f>
        <v>0.46666666666666667</v>
      </c>
      <c r="AQ58" s="84">
        <f>IFERROR(AVERAGE(AJ24:AJ30),"")</f>
        <v>0.2857142857142857</v>
      </c>
      <c r="AR58" s="84">
        <f>AI34</f>
        <v>0.375</v>
      </c>
      <c r="AS58" s="85"/>
      <c r="AT58" s="85"/>
      <c r="AU58" s="89"/>
      <c r="AV58" s="85"/>
    </row>
    <row r="59" spans="39:48" ht="13.8" hidden="1" x14ac:dyDescent="0.25">
      <c r="AM59" s="88"/>
      <c r="AO59" s="8" t="s">
        <v>76</v>
      </c>
      <c r="AT59" s="86"/>
      <c r="AU59" s="90"/>
      <c r="AV59" s="85"/>
    </row>
    <row r="60" spans="39:48" hidden="1" x14ac:dyDescent="0.25">
      <c r="AM60" s="88"/>
      <c r="AN60" s="1"/>
      <c r="AO60" s="83" t="s">
        <v>23</v>
      </c>
      <c r="AP60" s="83" t="s">
        <v>24</v>
      </c>
      <c r="AQ60" s="83" t="s">
        <v>25</v>
      </c>
      <c r="AR60" s="83" t="s">
        <v>26</v>
      </c>
      <c r="AT60" s="86"/>
      <c r="AU60" s="91"/>
      <c r="AV60" s="85"/>
    </row>
    <row r="61" spans="39:48" ht="13.8" hidden="1" x14ac:dyDescent="0.25">
      <c r="AM61" s="88"/>
      <c r="AN61" s="96" t="s">
        <v>19</v>
      </c>
      <c r="AO61" s="97">
        <f>IF(ISERROR(AVERAGE(J3:J8)),"",AVERAGE(J3:J8))</f>
        <v>0.41666666666666669</v>
      </c>
      <c r="AP61" s="97">
        <f>IF(ISERROR(AVERAGE(J9:J23)),"",AVERAGE(J9:J23))</f>
        <v>0.8</v>
      </c>
      <c r="AQ61" s="97">
        <f>IF(ISERROR(AVERAGE(J24:J30)),"",AVERAGE(J24:J30))</f>
        <v>0.5</v>
      </c>
      <c r="AR61" s="97">
        <f>IF(ISERROR(G34),"",G34)</f>
        <v>0.6428571428571429</v>
      </c>
      <c r="AT61" s="86"/>
      <c r="AU61" s="91"/>
      <c r="AV61" s="85"/>
    </row>
    <row r="62" spans="39:48" ht="13.8" hidden="1" x14ac:dyDescent="0.25">
      <c r="AM62" s="88"/>
      <c r="AN62" s="96" t="s">
        <v>20</v>
      </c>
      <c r="AO62" s="97">
        <f>IF(ISERROR(AVERAGE(N3:N8)),"",AVERAGE(N3:N8))</f>
        <v>0.41666666666666669</v>
      </c>
      <c r="AP62" s="97">
        <f>IF(ISERROR(AVERAGE(N9:N23)),"",AVERAGE(N9:N23))</f>
        <v>0.8</v>
      </c>
      <c r="AQ62" s="97">
        <f>IF(ISERROR(AVERAGE(N24:N30)),"",AVERAGE(N24:N30))</f>
        <v>0.5</v>
      </c>
      <c r="AR62" s="97">
        <f>IF(ISERROR(K34),"",K34)</f>
        <v>0.6428571428571429</v>
      </c>
      <c r="AT62" s="86"/>
      <c r="AU62" s="91"/>
      <c r="AV62" s="85"/>
    </row>
    <row r="63" spans="39:48" ht="13.8" hidden="1" x14ac:dyDescent="0.25">
      <c r="AM63" s="88"/>
      <c r="AN63" s="96" t="s">
        <v>21</v>
      </c>
      <c r="AO63" s="97">
        <f>IF(ISERROR(AVERAGE(R3:R8)),"",AVERAGE(R3:R8))</f>
        <v>0.41666666666666669</v>
      </c>
      <c r="AP63" s="97">
        <f>IF(ISERROR(AVERAGE(R9:R23)),"",AVERAGE(R9:R23))</f>
        <v>0.83333333333333337</v>
      </c>
      <c r="AQ63" s="97">
        <f>IF(ISERROR(AVERAGE(R24:R30)),"",AVERAGE(R24:R30))</f>
        <v>0.5</v>
      </c>
      <c r="AR63" s="97">
        <f>IF(ISERROR(O34),"",O34)</f>
        <v>0.6607142857142857</v>
      </c>
      <c r="AT63" s="86"/>
      <c r="AU63" s="91"/>
      <c r="AV63" s="85"/>
    </row>
    <row r="64" spans="39:48" ht="13.8" hidden="1" x14ac:dyDescent="0.25">
      <c r="AM64" s="88"/>
      <c r="AN64" s="96" t="s">
        <v>22</v>
      </c>
      <c r="AO64" s="97">
        <f>IF(ISERROR(AVERAGE(V3:V8)),"",AVERAGE(V3:V8))</f>
        <v>0.41666666666666669</v>
      </c>
      <c r="AP64" s="97">
        <f>IF(ISERROR(AVERAGE(V9:V23)),"",AVERAGE(V9:V23))</f>
        <v>0.83333333333333337</v>
      </c>
      <c r="AQ64" s="97">
        <f>IF(ISERROR(AVERAGE(V24:V30)),"",AVERAGE(V24:V30))</f>
        <v>0.5</v>
      </c>
      <c r="AR64" s="97">
        <f>IF(ISERROR(S34),"",S34)</f>
        <v>0.6607142857142857</v>
      </c>
      <c r="AS64" s="85"/>
      <c r="AT64" s="85"/>
      <c r="AU64" s="89"/>
      <c r="AV64" s="85"/>
    </row>
    <row r="65" spans="39:48" hidden="1" x14ac:dyDescent="0.25">
      <c r="AM65" s="92"/>
      <c r="AN65" s="99" t="s">
        <v>77</v>
      </c>
      <c r="AO65" s="93"/>
      <c r="AP65" s="93"/>
      <c r="AQ65" s="93"/>
      <c r="AR65" s="93"/>
      <c r="AS65" s="93"/>
      <c r="AT65" s="93"/>
      <c r="AU65" s="94"/>
      <c r="AV65" s="85"/>
    </row>
    <row r="66" spans="39:48" hidden="1" x14ac:dyDescent="0.25">
      <c r="AV66" s="85"/>
    </row>
    <row r="67" spans="39:48" hidden="1" x14ac:dyDescent="0.25">
      <c r="AV67" s="85"/>
    </row>
    <row r="68" spans="39:48" hidden="1" x14ac:dyDescent="0.25">
      <c r="AV68" s="85"/>
    </row>
    <row r="69" spans="39:48" hidden="1" x14ac:dyDescent="0.25">
      <c r="AV69" s="85"/>
    </row>
    <row r="70" spans="39:48" hidden="1" x14ac:dyDescent="0.25">
      <c r="AV70" s="85"/>
    </row>
    <row r="71" spans="39:48" hidden="1" x14ac:dyDescent="0.25">
      <c r="AM71" s="85"/>
      <c r="AO71" s="85"/>
      <c r="AP71" s="85"/>
      <c r="AQ71" s="85"/>
      <c r="AR71" s="85"/>
      <c r="AS71" s="85"/>
      <c r="AT71" s="85"/>
      <c r="AU71" s="85"/>
      <c r="AV71" s="85"/>
    </row>
  </sheetData>
  <protectedRanges>
    <protectedRange sqref="E3:E30" name="Year1Range"/>
    <protectedRange sqref="G3:T30" name="Expected"/>
    <protectedRange sqref="W3:W30" name="Year4Range"/>
    <protectedRange sqref="AI3:AI30 AA3:AA30 AE3:AE30" name="Year5Range"/>
  </protectedRanges>
  <mergeCells count="19">
    <mergeCell ref="W1:AL1"/>
    <mergeCell ref="B24:B30"/>
    <mergeCell ref="C24:C26"/>
    <mergeCell ref="C27:C30"/>
    <mergeCell ref="C3:C4"/>
    <mergeCell ref="C5:C8"/>
    <mergeCell ref="B3:B8"/>
    <mergeCell ref="B9:B23"/>
    <mergeCell ref="G1:S1"/>
    <mergeCell ref="C9:C11"/>
    <mergeCell ref="C12:C14"/>
    <mergeCell ref="C15:C17"/>
    <mergeCell ref="C18:C20"/>
    <mergeCell ref="C21:C23"/>
    <mergeCell ref="B35:AL36"/>
    <mergeCell ref="B33:D33"/>
    <mergeCell ref="B32:D32"/>
    <mergeCell ref="B31:D31"/>
    <mergeCell ref="C34:D34"/>
  </mergeCells>
  <conditionalFormatting sqref="E3:T30">
    <cfRule type="containsText" dxfId="26" priority="7" operator="containsText" text="*80">
      <formula>NOT(ISERROR(SEARCH("*80",E3)))</formula>
    </cfRule>
    <cfRule type="containsText" dxfId="25" priority="8" operator="containsText" text="60-79">
      <formula>NOT(ISERROR(SEARCH("60-79",E3)))</formula>
    </cfRule>
    <cfRule type="containsText" dxfId="24" priority="9" operator="containsText" text="&lt;60">
      <formula>NOT(ISERROR(SEARCH("&lt;60",E3)))</formula>
    </cfRule>
  </conditionalFormatting>
  <conditionalFormatting sqref="W3:W30">
    <cfRule type="containsText" dxfId="23" priority="22" operator="containsText" text="*80">
      <formula>NOT(ISERROR(SEARCH("*80",W3)))</formula>
    </cfRule>
    <cfRule type="containsText" dxfId="22" priority="23" operator="containsText" text="60-79">
      <formula>NOT(ISERROR(SEARCH("60-79",W3)))</formula>
    </cfRule>
    <cfRule type="containsText" dxfId="21" priority="24" operator="containsText" text="&lt;60">
      <formula>NOT(ISERROR(SEARCH("&lt;60",W3)))</formula>
    </cfRule>
  </conditionalFormatting>
  <conditionalFormatting sqref="AA3:AA30">
    <cfRule type="containsText" dxfId="20" priority="4" operator="containsText" text="*80">
      <formula>NOT(ISERROR(SEARCH("*80",AA3)))</formula>
    </cfRule>
    <cfRule type="containsText" dxfId="19" priority="5" operator="containsText" text="60-79">
      <formula>NOT(ISERROR(SEARCH("60-79",AA3)))</formula>
    </cfRule>
    <cfRule type="containsText" dxfId="18" priority="6" operator="containsText" text="&lt;60">
      <formula>NOT(ISERROR(SEARCH("&lt;60",AA3)))</formula>
    </cfRule>
  </conditionalFormatting>
  <conditionalFormatting sqref="AE3:AE30">
    <cfRule type="containsText" dxfId="17" priority="1" operator="containsText" text="*80">
      <formula>NOT(ISERROR(SEARCH("*80",AE3)))</formula>
    </cfRule>
    <cfRule type="containsText" dxfId="16" priority="2" operator="containsText" text="60-79">
      <formula>NOT(ISERROR(SEARCH("60-79",AE3)))</formula>
    </cfRule>
    <cfRule type="containsText" dxfId="15" priority="3" operator="containsText" text="&lt;60">
      <formula>NOT(ISERROR(SEARCH("&lt;60",AE3)))</formula>
    </cfRule>
  </conditionalFormatting>
  <conditionalFormatting sqref="AI3:AI30">
    <cfRule type="containsText" dxfId="14" priority="46" operator="containsText" text="*80">
      <formula>NOT(ISERROR(SEARCH("*80",AI3)))</formula>
    </cfRule>
    <cfRule type="containsText" dxfId="13" priority="47" operator="containsText" text="60-79">
      <formula>NOT(ISERROR(SEARCH("60-79",AI3)))</formula>
    </cfRule>
    <cfRule type="containsText" dxfId="12" priority="48" operator="containsText" text="&lt;60">
      <formula>NOT(ISERROR(SEARCH("&lt;60",AI3)))</formula>
    </cfRule>
  </conditionalFormatting>
  <dataValidations count="2">
    <dataValidation type="list" allowBlank="1" showInputMessage="1" showErrorMessage="1" errorTitle="Error in entry" error="Please use list items only." sqref="G3:G30 AA3:AA30 S3:S30 O3:O30 AI3:AI30 W3:W30 K3:K30 E3:E30 AE3:AE30" xr:uid="{00000000-0002-0000-0000-000000000000}">
      <formula1>ValidDepts</formula1>
    </dataValidation>
    <dataValidation allowBlank="1" showInputMessage="1" showErrorMessage="1" errorTitle="Error in entry" error="Please use list items only." sqref="H3:H30 T3:T30 L3:L30 P3:P30" xr:uid="{00000000-0002-0000-0000-000001000000}"/>
  </dataValidations>
  <pageMargins left="0.7" right="0.7" top="0.75" bottom="0.75" header="0.3" footer="0.3"/>
  <pageSetup scale="6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1"/>
  <sheetViews>
    <sheetView showGridLines="0" tabSelected="1" zoomScale="70" zoomScaleNormal="70" zoomScaleSheetLayoutView="115" zoomScalePageLayoutView="40" workbookViewId="0">
      <selection activeCell="H15" sqref="H15"/>
    </sheetView>
  </sheetViews>
  <sheetFormatPr defaultColWidth="0" defaultRowHeight="13.2" x14ac:dyDescent="0.25"/>
  <cols>
    <col min="1" max="1" width="2.6640625" style="41" customWidth="1"/>
    <col min="2" max="2" width="27.33203125" style="41" customWidth="1"/>
    <col min="3" max="8" width="16.88671875" style="41" customWidth="1"/>
    <col min="9" max="9" width="2.6640625" style="41" customWidth="1"/>
    <col min="10" max="10" width="14.6640625" style="41" hidden="1" customWidth="1"/>
    <col min="11" max="11" width="11.33203125" style="41" hidden="1" customWidth="1"/>
    <col min="12" max="12" width="11.44140625" style="41" hidden="1" customWidth="1"/>
    <col min="13" max="13" width="13.109375" style="41" hidden="1" customWidth="1"/>
    <col min="14" max="15" width="4.88671875" style="41" hidden="1" customWidth="1"/>
    <col min="16" max="16384" width="8.88671875" style="41" hidden="1"/>
  </cols>
  <sheetData>
    <row r="1" spans="2:8" ht="15.75" customHeight="1" x14ac:dyDescent="0.25"/>
    <row r="2" spans="2:8" ht="13.8" x14ac:dyDescent="0.25">
      <c r="G2" s="42"/>
      <c r="H2" s="42"/>
    </row>
    <row r="3" spans="2:8" s="42" customFormat="1" ht="13.8" x14ac:dyDescent="0.25"/>
    <row r="4" spans="2:8" ht="15.75" customHeight="1" x14ac:dyDescent="0.25">
      <c r="G4" s="42"/>
      <c r="H4" s="42"/>
    </row>
    <row r="5" spans="2:8" ht="15.75" customHeight="1" x14ac:dyDescent="0.25">
      <c r="G5" s="42"/>
      <c r="H5" s="42"/>
    </row>
    <row r="7" spans="2:8" ht="18" thickBot="1" x14ac:dyDescent="0.3">
      <c r="F7" s="57" t="s">
        <v>68</v>
      </c>
      <c r="G7" s="50"/>
      <c r="H7" s="50"/>
    </row>
    <row r="8" spans="2:8" ht="17.399999999999999" x14ac:dyDescent="0.25">
      <c r="B8" s="163" t="s">
        <v>117</v>
      </c>
      <c r="C8" s="164"/>
      <c r="D8" s="178" t="s">
        <v>120</v>
      </c>
      <c r="E8" s="179"/>
      <c r="F8" s="51" t="s">
        <v>10</v>
      </c>
      <c r="G8" s="52" t="s">
        <v>11</v>
      </c>
      <c r="H8" s="53" t="s">
        <v>12</v>
      </c>
    </row>
    <row r="9" spans="2:8" ht="17.399999999999999" x14ac:dyDescent="0.25">
      <c r="B9" s="165" t="s">
        <v>116</v>
      </c>
      <c r="C9" s="166"/>
      <c r="D9" s="171"/>
      <c r="E9" s="170"/>
      <c r="F9" s="54" t="s">
        <v>123</v>
      </c>
      <c r="G9" s="55"/>
      <c r="H9" s="56"/>
    </row>
    <row r="10" spans="2:8" ht="17.399999999999999" x14ac:dyDescent="0.25">
      <c r="B10" s="165" t="s">
        <v>113</v>
      </c>
      <c r="C10" s="166"/>
      <c r="D10" s="169" t="s">
        <v>121</v>
      </c>
      <c r="E10" s="170"/>
      <c r="F10" s="54" t="s">
        <v>134</v>
      </c>
      <c r="G10" s="183"/>
      <c r="H10" s="184"/>
    </row>
    <row r="11" spans="2:8" ht="17.399999999999999" x14ac:dyDescent="0.25">
      <c r="B11" s="165" t="s">
        <v>114</v>
      </c>
      <c r="C11" s="166"/>
      <c r="D11" s="169" t="s">
        <v>122</v>
      </c>
      <c r="E11" s="170"/>
      <c r="F11" s="132"/>
      <c r="G11" s="132"/>
      <c r="H11" s="132"/>
    </row>
    <row r="12" spans="2:8" ht="17.399999999999999" x14ac:dyDescent="0.25">
      <c r="B12" s="165" t="s">
        <v>69</v>
      </c>
      <c r="C12" s="166"/>
      <c r="D12" s="171" t="s">
        <v>122</v>
      </c>
      <c r="E12" s="170"/>
    </row>
    <row r="13" spans="2:8" ht="17.399999999999999" customHeight="1" thickBot="1" x14ac:dyDescent="0.3">
      <c r="B13" s="174" t="s">
        <v>115</v>
      </c>
      <c r="C13" s="175"/>
      <c r="D13" s="172" t="s">
        <v>133</v>
      </c>
      <c r="E13" s="173"/>
      <c r="F13" s="73"/>
    </row>
    <row r="16" spans="2:8" ht="17.399999999999999" customHeight="1" x14ac:dyDescent="0.25">
      <c r="B16" s="57" t="s">
        <v>109</v>
      </c>
    </row>
    <row r="17" spans="2:6" ht="17.399999999999999" customHeight="1" thickBot="1" x14ac:dyDescent="0.3">
      <c r="B17" s="58" t="s">
        <v>52</v>
      </c>
      <c r="C17" s="59" t="str">
        <f>'BMT Template'!AN35</f>
        <v>Year 5</v>
      </c>
      <c r="E17" s="50"/>
      <c r="F17" s="50"/>
    </row>
    <row r="18" spans="2:6" ht="17.399999999999999" customHeight="1" x14ac:dyDescent="0.25">
      <c r="B18" s="60"/>
      <c r="C18" s="176" t="s">
        <v>110</v>
      </c>
      <c r="D18" s="61" t="s">
        <v>23</v>
      </c>
      <c r="E18" s="61" t="s">
        <v>24</v>
      </c>
      <c r="F18" s="62" t="s">
        <v>25</v>
      </c>
    </row>
    <row r="19" spans="2:6" ht="17.399999999999999" customHeight="1" x14ac:dyDescent="0.25">
      <c r="B19" s="63" t="s">
        <v>14</v>
      </c>
      <c r="C19" s="177"/>
      <c r="D19" s="64" t="s">
        <v>15</v>
      </c>
      <c r="E19" s="64" t="s">
        <v>15</v>
      </c>
      <c r="F19" s="65" t="s">
        <v>15</v>
      </c>
    </row>
    <row r="20" spans="2:6" ht="17.399999999999999" customHeight="1" x14ac:dyDescent="0.25">
      <c r="B20" s="66" t="str">
        <f>'BMT Template'!AS6</f>
        <v>≥80</v>
      </c>
      <c r="C20" s="67">
        <f>'BMT Template'!AN31</f>
        <v>5</v>
      </c>
      <c r="D20" s="67">
        <f>'BMT Template'!AN38</f>
        <v>0</v>
      </c>
      <c r="E20" s="67">
        <v>5</v>
      </c>
      <c r="F20" s="68">
        <f>'BMT Template'!AN40</f>
        <v>0</v>
      </c>
    </row>
    <row r="21" spans="2:6" ht="17.399999999999999" customHeight="1" x14ac:dyDescent="0.25">
      <c r="B21" s="69" t="str">
        <f>'BMT Template'!AS7</f>
        <v>60-79</v>
      </c>
      <c r="C21" s="67">
        <f>'BMT Template'!AN32</f>
        <v>11</v>
      </c>
      <c r="D21" s="67">
        <v>3</v>
      </c>
      <c r="E21" s="67">
        <v>4</v>
      </c>
      <c r="F21" s="68">
        <v>4</v>
      </c>
    </row>
    <row r="22" spans="2:6" ht="17.399999999999999" customHeight="1" x14ac:dyDescent="0.25">
      <c r="B22" s="82" t="str">
        <f>'BMT Template'!AS8</f>
        <v>&lt;60</v>
      </c>
      <c r="C22" s="67">
        <f>'BMT Template'!AN33</f>
        <v>12</v>
      </c>
      <c r="D22" s="67">
        <v>3</v>
      </c>
      <c r="E22" s="67">
        <f>'BMT Template'!AQ39</f>
        <v>6</v>
      </c>
      <c r="F22" s="68">
        <f>'BMT Template'!AQ40</f>
        <v>3</v>
      </c>
    </row>
    <row r="23" spans="2:6" ht="17.399999999999999" customHeight="1" thickBot="1" x14ac:dyDescent="0.3">
      <c r="B23" s="70" t="s">
        <v>13</v>
      </c>
      <c r="C23" s="71">
        <f>'BMT Template'!AN34</f>
        <v>0.375</v>
      </c>
      <c r="D23" s="71">
        <f>IFERROR('BMT Template'!AR38,"n/a")</f>
        <v>0.25</v>
      </c>
      <c r="E23" s="71">
        <f>IFERROR('BMT Template'!AR39,"n/a")</f>
        <v>0.46666666666666667</v>
      </c>
      <c r="F23" s="72">
        <f>IFERROR('BMT Template'!AR40,"n/a")</f>
        <v>0.2857142857142857</v>
      </c>
    </row>
    <row r="49" spans="2:8" ht="18" thickBot="1" x14ac:dyDescent="0.3">
      <c r="B49" s="57" t="s">
        <v>111</v>
      </c>
    </row>
    <row r="50" spans="2:8" ht="15.6" x14ac:dyDescent="0.25">
      <c r="B50" s="102"/>
      <c r="C50" s="103"/>
      <c r="D50" s="103" t="s">
        <v>13</v>
      </c>
      <c r="E50" s="103"/>
      <c r="F50" s="103"/>
      <c r="G50" s="103"/>
      <c r="H50" s="104"/>
    </row>
    <row r="51" spans="2:8" ht="15.6" x14ac:dyDescent="0.25">
      <c r="B51" s="105"/>
      <c r="C51" s="106"/>
      <c r="D51" s="106" t="s">
        <v>124</v>
      </c>
      <c r="E51" s="142">
        <v>44197</v>
      </c>
      <c r="F51" s="142">
        <v>44562</v>
      </c>
      <c r="G51" s="142">
        <v>44927</v>
      </c>
      <c r="H51" s="141">
        <v>45292</v>
      </c>
    </row>
    <row r="52" spans="2:8" ht="17.399999999999999" customHeight="1" x14ac:dyDescent="0.25">
      <c r="B52" s="167" t="s">
        <v>64</v>
      </c>
      <c r="C52" s="113" t="s">
        <v>46</v>
      </c>
      <c r="D52" s="113">
        <f>'BMT Template'!AO54</f>
        <v>0.3</v>
      </c>
      <c r="E52" s="113">
        <f>'BMT Template'!AO55</f>
        <v>0.33333333333333331</v>
      </c>
      <c r="F52" s="113">
        <f>'BMT Template'!AO56</f>
        <v>0.25</v>
      </c>
      <c r="G52" s="113">
        <f>'BMT Template'!AO57</f>
        <v>0.25</v>
      </c>
      <c r="H52" s="113">
        <f>'BMT Template'!AO58</f>
        <v>0.25</v>
      </c>
    </row>
    <row r="53" spans="2:8" ht="17.399999999999999" customHeight="1" x14ac:dyDescent="0.25">
      <c r="B53" s="167"/>
      <c r="C53" s="107" t="s">
        <v>76</v>
      </c>
      <c r="D53" s="108"/>
      <c r="E53" s="109">
        <f>'BMT Template'!AO61</f>
        <v>0.41666666666666669</v>
      </c>
      <c r="F53" s="109">
        <f>'BMT Template'!AO62</f>
        <v>0.41666666666666669</v>
      </c>
      <c r="G53" s="109">
        <f>'BMT Template'!AO63</f>
        <v>0.41666666666666669</v>
      </c>
      <c r="H53" s="109">
        <f>'BMT Template'!AO64</f>
        <v>0.41666666666666669</v>
      </c>
    </row>
    <row r="54" spans="2:8" ht="17.399999999999999" customHeight="1" x14ac:dyDescent="0.25">
      <c r="B54" s="167" t="s">
        <v>65</v>
      </c>
      <c r="C54" s="110" t="s">
        <v>46</v>
      </c>
      <c r="D54" s="111">
        <f>'BMT Template'!AP54</f>
        <v>0.23333333333333334</v>
      </c>
      <c r="E54" s="110">
        <f>'BMT Template'!AP55</f>
        <v>0.5</v>
      </c>
      <c r="F54" s="110">
        <f>'BMT Template'!AP56</f>
        <v>0.46666666666666667</v>
      </c>
      <c r="G54" s="110">
        <f>'BMT Template'!AP57</f>
        <v>0.46666666666666667</v>
      </c>
      <c r="H54" s="110">
        <f>'BMT Template'!AP58</f>
        <v>0.46666666666666667</v>
      </c>
    </row>
    <row r="55" spans="2:8" ht="15.6" customHeight="1" x14ac:dyDescent="0.25">
      <c r="B55" s="167"/>
      <c r="C55" s="107" t="s">
        <v>76</v>
      </c>
      <c r="D55" s="108"/>
      <c r="E55" s="109">
        <f>'BMT Template'!AP61</f>
        <v>0.8</v>
      </c>
      <c r="F55" s="109">
        <f>'BMT Template'!AP62</f>
        <v>0.8</v>
      </c>
      <c r="G55" s="109">
        <f>'BMT Template'!AP63</f>
        <v>0.83333333333333337</v>
      </c>
      <c r="H55" s="109">
        <f>'BMT Template'!AP64</f>
        <v>0.83333333333333337</v>
      </c>
    </row>
    <row r="56" spans="2:8" ht="17.399999999999999" customHeight="1" x14ac:dyDescent="0.25">
      <c r="B56" s="167" t="s">
        <v>66</v>
      </c>
      <c r="C56" s="110" t="s">
        <v>46</v>
      </c>
      <c r="D56" s="111">
        <f>'BMT Template'!AQ54</f>
        <v>0.2857142857142857</v>
      </c>
      <c r="E56" s="110">
        <f>'BMT Template'!AQ55</f>
        <v>0.35714285714285715</v>
      </c>
      <c r="F56" s="110">
        <f>'BMT Template'!AQ56</f>
        <v>0.2857142857142857</v>
      </c>
      <c r="G56" s="110">
        <f>'BMT Template'!AQ57</f>
        <v>0.2857142857142857</v>
      </c>
      <c r="H56" s="110">
        <f>'BMT Template'!AQ58</f>
        <v>0.2857142857142857</v>
      </c>
    </row>
    <row r="57" spans="2:8" ht="17.399999999999999" customHeight="1" x14ac:dyDescent="0.25">
      <c r="B57" s="167"/>
      <c r="C57" s="107" t="s">
        <v>76</v>
      </c>
      <c r="D57" s="115"/>
      <c r="E57" s="109">
        <f>'BMT Template'!AQ61</f>
        <v>0.5</v>
      </c>
      <c r="F57" s="109">
        <f>'BMT Template'!AQ62</f>
        <v>0.5</v>
      </c>
      <c r="G57" s="109">
        <f>'BMT Template'!AQ63</f>
        <v>0.5</v>
      </c>
      <c r="H57" s="109">
        <f>'BMT Template'!AQ64</f>
        <v>0.5</v>
      </c>
    </row>
    <row r="58" spans="2:8" ht="17.399999999999999" customHeight="1" x14ac:dyDescent="0.25">
      <c r="B58" s="168" t="s">
        <v>67</v>
      </c>
      <c r="C58" s="113" t="s">
        <v>46</v>
      </c>
      <c r="D58" s="114">
        <f>'BMT Template'!AR54</f>
        <v>0.25925925925925924</v>
      </c>
      <c r="E58" s="114">
        <f>'BMT Template'!AR55</f>
        <v>0.42857142857142855</v>
      </c>
      <c r="F58" s="114">
        <f>'BMT Template'!AR56</f>
        <v>0.375</v>
      </c>
      <c r="G58" s="114">
        <f>'BMT Template'!AR57</f>
        <v>0.375</v>
      </c>
      <c r="H58" s="114">
        <f>'BMT Template'!AR58</f>
        <v>0.375</v>
      </c>
    </row>
    <row r="59" spans="2:8" ht="15.6" x14ac:dyDescent="0.25">
      <c r="B59" s="168"/>
      <c r="C59" s="107" t="s">
        <v>76</v>
      </c>
      <c r="D59" s="112"/>
      <c r="E59" s="112">
        <f>'BMT Template'!AR61</f>
        <v>0.6428571428571429</v>
      </c>
      <c r="F59" s="112">
        <f>'BMT Template'!AR62</f>
        <v>0.6428571428571429</v>
      </c>
      <c r="G59" s="112">
        <f>'BMT Template'!AR63</f>
        <v>0.6607142857142857</v>
      </c>
      <c r="H59" s="112">
        <f>'BMT Template'!AR64</f>
        <v>0.6607142857142857</v>
      </c>
    </row>
    <row r="101" spans="2:8" ht="7.2" customHeight="1" thickBot="1" x14ac:dyDescent="0.3"/>
    <row r="102" spans="2:8" ht="13.8" hidden="1" thickBot="1" x14ac:dyDescent="0.3">
      <c r="B102" s="43"/>
    </row>
    <row r="103" spans="2:8" ht="63" thickBot="1" x14ac:dyDescent="0.3">
      <c r="B103" s="44" t="s">
        <v>0</v>
      </c>
      <c r="C103" s="44" t="s">
        <v>1</v>
      </c>
      <c r="D103" s="180" t="s">
        <v>2</v>
      </c>
      <c r="E103" s="181"/>
      <c r="F103" s="44" t="str">
        <f>CONCATENATE("Expected Scoring Category: ",'BMT Template'!AO35)</f>
        <v>Expected Scoring Category: Year 5</v>
      </c>
      <c r="G103" s="44" t="str">
        <f>CONCATENATE("Actual Scoring Category: ",'BMT Template'!AN35)</f>
        <v>Actual Scoring Category: Year 5</v>
      </c>
      <c r="H103" s="44" t="s">
        <v>36</v>
      </c>
    </row>
    <row r="104" spans="2:8" ht="30" customHeight="1" thickBot="1" x14ac:dyDescent="0.3">
      <c r="B104" s="156">
        <v>1</v>
      </c>
      <c r="C104" s="182" t="s">
        <v>3</v>
      </c>
      <c r="D104" s="160" t="s">
        <v>79</v>
      </c>
      <c r="E104" s="161"/>
      <c r="F104" s="140" t="str">
        <f>'BMT Template'!AP3</f>
        <v>60-79</v>
      </c>
      <c r="G104" s="140" t="str">
        <f>'BMT Template'!AO3</f>
        <v>&lt;60</v>
      </c>
      <c r="H104" s="140" t="str">
        <f>'BMT Template'!AQ3</f>
        <v>Behind</v>
      </c>
    </row>
    <row r="105" spans="2:8" ht="30" customHeight="1" thickBot="1" x14ac:dyDescent="0.3">
      <c r="B105" s="156"/>
      <c r="C105" s="182"/>
      <c r="D105" s="160" t="s">
        <v>108</v>
      </c>
      <c r="E105" s="161"/>
      <c r="F105" s="140" t="str">
        <f>'BMT Template'!AP4</f>
        <v>&lt;60</v>
      </c>
      <c r="G105" s="140" t="str">
        <f>'BMT Template'!AO4</f>
        <v>&lt;60</v>
      </c>
      <c r="H105" s="140" t="str">
        <f>'BMT Template'!AQ4</f>
        <v>On Target</v>
      </c>
    </row>
    <row r="106" spans="2:8" ht="30" customHeight="1" thickBot="1" x14ac:dyDescent="0.3">
      <c r="B106" s="156"/>
      <c r="C106" s="182" t="s">
        <v>4</v>
      </c>
      <c r="D106" s="160" t="s">
        <v>80</v>
      </c>
      <c r="E106" s="161"/>
      <c r="F106" s="140" t="str">
        <f>'BMT Template'!AP5</f>
        <v>60-79</v>
      </c>
      <c r="G106" s="140" t="str">
        <f>'BMT Template'!AO5</f>
        <v>60-79</v>
      </c>
      <c r="H106" s="140" t="str">
        <f>'BMT Template'!AQ5</f>
        <v>On Target</v>
      </c>
    </row>
    <row r="107" spans="2:8" ht="30" customHeight="1" thickBot="1" x14ac:dyDescent="0.3">
      <c r="B107" s="156"/>
      <c r="C107" s="182"/>
      <c r="D107" s="160" t="s">
        <v>81</v>
      </c>
      <c r="E107" s="161"/>
      <c r="F107" s="140" t="str">
        <f>'BMT Template'!AP6</f>
        <v>60-79</v>
      </c>
      <c r="G107" s="140" t="str">
        <f>'BMT Template'!AO6</f>
        <v>&lt;60</v>
      </c>
      <c r="H107" s="140" t="str">
        <f>'BMT Template'!AQ6</f>
        <v>Behind</v>
      </c>
    </row>
    <row r="108" spans="2:8" ht="30" customHeight="1" thickBot="1" x14ac:dyDescent="0.3">
      <c r="B108" s="156"/>
      <c r="C108" s="182"/>
      <c r="D108" s="160" t="s">
        <v>82</v>
      </c>
      <c r="E108" s="161"/>
      <c r="F108" s="140" t="str">
        <f>'BMT Template'!AP7</f>
        <v>60-79</v>
      </c>
      <c r="G108" s="140" t="str">
        <f>'BMT Template'!AO7</f>
        <v>60-79</v>
      </c>
      <c r="H108" s="140" t="str">
        <f>'BMT Template'!AQ7</f>
        <v>On Target</v>
      </c>
    </row>
    <row r="109" spans="2:8" ht="30" customHeight="1" thickBot="1" x14ac:dyDescent="0.3">
      <c r="B109" s="156"/>
      <c r="C109" s="182"/>
      <c r="D109" s="160" t="s">
        <v>83</v>
      </c>
      <c r="E109" s="161"/>
      <c r="F109" s="140" t="str">
        <f>'BMT Template'!AP8</f>
        <v>60-79</v>
      </c>
      <c r="G109" s="140" t="str">
        <f>'BMT Template'!AO8</f>
        <v>60-79</v>
      </c>
      <c r="H109" s="140" t="str">
        <f>'BMT Template'!AQ8</f>
        <v>On Target</v>
      </c>
    </row>
    <row r="110" spans="2:8" ht="30" customHeight="1" thickBot="1" x14ac:dyDescent="0.3">
      <c r="B110" s="156">
        <v>2</v>
      </c>
      <c r="C110" s="182" t="s">
        <v>106</v>
      </c>
      <c r="D110" s="160" t="s">
        <v>84</v>
      </c>
      <c r="E110" s="161"/>
      <c r="F110" s="140" t="str">
        <f>'BMT Template'!AP9</f>
        <v>≥80</v>
      </c>
      <c r="G110" s="140" t="str">
        <f>'BMT Template'!AO9</f>
        <v>≥80</v>
      </c>
      <c r="H110" s="140" t="str">
        <f>'BMT Template'!AQ9</f>
        <v>On Target</v>
      </c>
    </row>
    <row r="111" spans="2:8" ht="30" customHeight="1" thickBot="1" x14ac:dyDescent="0.3">
      <c r="B111" s="156"/>
      <c r="C111" s="182"/>
      <c r="D111" s="160" t="s">
        <v>85</v>
      </c>
      <c r="E111" s="161"/>
      <c r="F111" s="140" t="str">
        <f>'BMT Template'!AP10</f>
        <v>≥80</v>
      </c>
      <c r="G111" s="140" t="str">
        <f>'BMT Template'!AO10</f>
        <v>≥80</v>
      </c>
      <c r="H111" s="140" t="str">
        <f>'BMT Template'!AQ10</f>
        <v>On Target</v>
      </c>
    </row>
    <row r="112" spans="2:8" ht="30" customHeight="1" thickBot="1" x14ac:dyDescent="0.3">
      <c r="B112" s="156"/>
      <c r="C112" s="182"/>
      <c r="D112" s="160" t="s">
        <v>86</v>
      </c>
      <c r="E112" s="161"/>
      <c r="F112" s="140" t="str">
        <f>'BMT Template'!AP11</f>
        <v>≥80</v>
      </c>
      <c r="G112" s="140" t="str">
        <f>'BMT Template'!AO11</f>
        <v>&lt;60</v>
      </c>
      <c r="H112" s="140" t="str">
        <f>'BMT Template'!AQ11</f>
        <v>Behind</v>
      </c>
    </row>
    <row r="113" spans="2:8" ht="30" customHeight="1" thickBot="1" x14ac:dyDescent="0.3">
      <c r="B113" s="156"/>
      <c r="C113" s="182" t="s">
        <v>107</v>
      </c>
      <c r="D113" s="160" t="s">
        <v>87</v>
      </c>
      <c r="E113" s="161"/>
      <c r="F113" s="140" t="str">
        <f>'BMT Template'!AP12</f>
        <v>≥80</v>
      </c>
      <c r="G113" s="140" t="str">
        <f>'BMT Template'!AO12</f>
        <v>≥80</v>
      </c>
      <c r="H113" s="140" t="str">
        <f>'BMT Template'!AQ12</f>
        <v>On Target</v>
      </c>
    </row>
    <row r="114" spans="2:8" ht="30" customHeight="1" thickBot="1" x14ac:dyDescent="0.3">
      <c r="B114" s="156"/>
      <c r="C114" s="182"/>
      <c r="D114" s="160" t="s">
        <v>88</v>
      </c>
      <c r="E114" s="161"/>
      <c r="F114" s="140" t="str">
        <f>'BMT Template'!AP13</f>
        <v>≥80</v>
      </c>
      <c r="G114" s="140" t="str">
        <f>'BMT Template'!AO13</f>
        <v>≥80</v>
      </c>
      <c r="H114" s="140" t="str">
        <f>'BMT Template'!AQ13</f>
        <v>On Target</v>
      </c>
    </row>
    <row r="115" spans="2:8" ht="30" customHeight="1" thickBot="1" x14ac:dyDescent="0.3">
      <c r="B115" s="156"/>
      <c r="C115" s="182"/>
      <c r="D115" s="160" t="s">
        <v>89</v>
      </c>
      <c r="E115" s="161"/>
      <c r="F115" s="140" t="str">
        <f>'BMT Template'!AP14</f>
        <v>≥80</v>
      </c>
      <c r="G115" s="140" t="str">
        <f>'BMT Template'!AO14</f>
        <v>&lt;60</v>
      </c>
      <c r="H115" s="140" t="str">
        <f>'BMT Template'!AQ14</f>
        <v>Behind</v>
      </c>
    </row>
    <row r="116" spans="2:8" ht="30" customHeight="1" thickBot="1" x14ac:dyDescent="0.3">
      <c r="B116" s="156"/>
      <c r="C116" s="157" t="s">
        <v>5</v>
      </c>
      <c r="D116" s="160" t="s">
        <v>90</v>
      </c>
      <c r="E116" s="161"/>
      <c r="F116" s="140" t="str">
        <f>'BMT Template'!AP15</f>
        <v>≥80</v>
      </c>
      <c r="G116" s="140" t="str">
        <f>'BMT Template'!AO15</f>
        <v>60-79</v>
      </c>
      <c r="H116" s="140" t="str">
        <f>'BMT Template'!AQ15</f>
        <v>Behind</v>
      </c>
    </row>
    <row r="117" spans="2:8" ht="30" customHeight="1" thickBot="1" x14ac:dyDescent="0.3">
      <c r="B117" s="156"/>
      <c r="C117" s="158"/>
      <c r="D117" s="160" t="s">
        <v>91</v>
      </c>
      <c r="E117" s="161"/>
      <c r="F117" s="140" t="str">
        <f>'BMT Template'!AP16</f>
        <v>≥80</v>
      </c>
      <c r="G117" s="140" t="str">
        <f>'BMT Template'!AO16</f>
        <v>60-79</v>
      </c>
      <c r="H117" s="140" t="str">
        <f>'BMT Template'!AQ16</f>
        <v>Behind</v>
      </c>
    </row>
    <row r="118" spans="2:8" ht="30" customHeight="1" thickBot="1" x14ac:dyDescent="0.3">
      <c r="B118" s="156"/>
      <c r="C118" s="159"/>
      <c r="D118" s="160" t="s">
        <v>92</v>
      </c>
      <c r="E118" s="161"/>
      <c r="F118" s="140" t="str">
        <f>'BMT Template'!AP17</f>
        <v>≥80</v>
      </c>
      <c r="G118" s="140" t="str">
        <f>'BMT Template'!AO17</f>
        <v>&lt;60</v>
      </c>
      <c r="H118" s="140" t="str">
        <f>'BMT Template'!AQ17</f>
        <v>Behind</v>
      </c>
    </row>
    <row r="119" spans="2:8" ht="30" customHeight="1" thickBot="1" x14ac:dyDescent="0.3">
      <c r="B119" s="156"/>
      <c r="C119" s="157" t="s">
        <v>6</v>
      </c>
      <c r="D119" s="160" t="s">
        <v>93</v>
      </c>
      <c r="E119" s="161"/>
      <c r="F119" s="140" t="str">
        <f>'BMT Template'!AP18</f>
        <v>≥80</v>
      </c>
      <c r="G119" s="140" t="str">
        <f>'BMT Template'!AO18</f>
        <v>≥80</v>
      </c>
      <c r="H119" s="140" t="str">
        <f>'BMT Template'!AQ18</f>
        <v>On Target</v>
      </c>
    </row>
    <row r="120" spans="2:8" ht="30" customHeight="1" thickBot="1" x14ac:dyDescent="0.3">
      <c r="B120" s="156"/>
      <c r="C120" s="158"/>
      <c r="D120" s="160" t="s">
        <v>94</v>
      </c>
      <c r="E120" s="161"/>
      <c r="F120" s="140" t="str">
        <f>'BMT Template'!AP19</f>
        <v>60-79</v>
      </c>
      <c r="G120" s="140" t="str">
        <f>'BMT Template'!AO19</f>
        <v>&lt;60</v>
      </c>
      <c r="H120" s="140" t="str">
        <f>'BMT Template'!AQ19</f>
        <v>Behind</v>
      </c>
    </row>
    <row r="121" spans="2:8" ht="30" customHeight="1" thickBot="1" x14ac:dyDescent="0.3">
      <c r="B121" s="156"/>
      <c r="C121" s="159"/>
      <c r="D121" s="160" t="s">
        <v>95</v>
      </c>
      <c r="E121" s="161"/>
      <c r="F121" s="140" t="str">
        <f>'BMT Template'!AP20</f>
        <v>60-79</v>
      </c>
      <c r="G121" s="140" t="str">
        <f>'BMT Template'!AO20</f>
        <v>60-79</v>
      </c>
      <c r="H121" s="140" t="str">
        <f>'BMT Template'!AQ20</f>
        <v>On Target</v>
      </c>
    </row>
    <row r="122" spans="2:8" ht="30" customHeight="1" thickBot="1" x14ac:dyDescent="0.3">
      <c r="B122" s="156"/>
      <c r="C122" s="157" t="s">
        <v>7</v>
      </c>
      <c r="D122" s="160" t="s">
        <v>96</v>
      </c>
      <c r="E122" s="161"/>
      <c r="F122" s="140" t="str">
        <f>'BMT Template'!AP21</f>
        <v>60-79</v>
      </c>
      <c r="G122" s="140" t="str">
        <f>'BMT Template'!AO21</f>
        <v>60-79</v>
      </c>
      <c r="H122" s="140" t="str">
        <f>'BMT Template'!AQ21</f>
        <v>On Target</v>
      </c>
    </row>
    <row r="123" spans="2:8" ht="30" customHeight="1" thickBot="1" x14ac:dyDescent="0.3">
      <c r="B123" s="156"/>
      <c r="C123" s="158"/>
      <c r="D123" s="160" t="s">
        <v>97</v>
      </c>
      <c r="E123" s="161"/>
      <c r="F123" s="140" t="str">
        <f>'BMT Template'!AP22</f>
        <v>60-79</v>
      </c>
      <c r="G123" s="140" t="str">
        <f>'BMT Template'!AO22</f>
        <v>&lt;60</v>
      </c>
      <c r="H123" s="140" t="str">
        <f>'BMT Template'!AQ22</f>
        <v>Behind</v>
      </c>
    </row>
    <row r="124" spans="2:8" ht="30" customHeight="1" thickBot="1" x14ac:dyDescent="0.3">
      <c r="B124" s="156"/>
      <c r="C124" s="159"/>
      <c r="D124" s="160" t="s">
        <v>98</v>
      </c>
      <c r="E124" s="161"/>
      <c r="F124" s="140" t="str">
        <f>'BMT Template'!AP23</f>
        <v>60-79</v>
      </c>
      <c r="G124" s="140" t="str">
        <f>'BMT Template'!AO23</f>
        <v>&lt;60</v>
      </c>
      <c r="H124" s="140" t="str">
        <f>'BMT Template'!AQ23</f>
        <v>Behind</v>
      </c>
    </row>
    <row r="125" spans="2:8" ht="30" customHeight="1" thickBot="1" x14ac:dyDescent="0.3">
      <c r="B125" s="156">
        <v>3</v>
      </c>
      <c r="C125" s="157" t="s">
        <v>8</v>
      </c>
      <c r="D125" s="160" t="s">
        <v>99</v>
      </c>
      <c r="E125" s="161"/>
      <c r="F125" s="140" t="str">
        <f>'BMT Template'!AP24</f>
        <v>60-79</v>
      </c>
      <c r="G125" s="140" t="str">
        <f>'BMT Template'!AO24</f>
        <v>60-79</v>
      </c>
      <c r="H125" s="140" t="str">
        <f>'BMT Template'!AQ24</f>
        <v>On Target</v>
      </c>
    </row>
    <row r="126" spans="2:8" ht="30" customHeight="1" thickBot="1" x14ac:dyDescent="0.3">
      <c r="B126" s="156"/>
      <c r="C126" s="158"/>
      <c r="D126" s="160" t="s">
        <v>100</v>
      </c>
      <c r="E126" s="161"/>
      <c r="F126" s="140" t="str">
        <f>'BMT Template'!AP25</f>
        <v>60-79</v>
      </c>
      <c r="G126" s="140" t="str">
        <f>'BMT Template'!AO25</f>
        <v>60-79</v>
      </c>
      <c r="H126" s="140" t="str">
        <f>'BMT Template'!AQ25</f>
        <v>On Target</v>
      </c>
    </row>
    <row r="127" spans="2:8" ht="30" customHeight="1" thickBot="1" x14ac:dyDescent="0.3">
      <c r="B127" s="156"/>
      <c r="C127" s="158"/>
      <c r="D127" s="160" t="s">
        <v>101</v>
      </c>
      <c r="E127" s="161"/>
      <c r="F127" s="140" t="str">
        <f>'BMT Template'!AP26</f>
        <v>60-79</v>
      </c>
      <c r="G127" s="140" t="str">
        <f>'BMT Template'!AO26</f>
        <v>60-79</v>
      </c>
      <c r="H127" s="140" t="str">
        <f>'BMT Template'!AQ26</f>
        <v>On Target</v>
      </c>
    </row>
    <row r="128" spans="2:8" ht="30" customHeight="1" thickBot="1" x14ac:dyDescent="0.3">
      <c r="B128" s="156"/>
      <c r="C128" s="157" t="s">
        <v>9</v>
      </c>
      <c r="D128" s="160" t="s">
        <v>102</v>
      </c>
      <c r="E128" s="161"/>
      <c r="F128" s="140" t="str">
        <f>'BMT Template'!AP27</f>
        <v>≥80</v>
      </c>
      <c r="G128" s="140" t="str">
        <f>'BMT Template'!AO27</f>
        <v>60-79</v>
      </c>
      <c r="H128" s="140" t="str">
        <f>'BMT Template'!AQ27</f>
        <v>Behind</v>
      </c>
    </row>
    <row r="129" spans="2:8" ht="30" customHeight="1" thickBot="1" x14ac:dyDescent="0.3">
      <c r="B129" s="156"/>
      <c r="C129" s="158"/>
      <c r="D129" s="160" t="s">
        <v>103</v>
      </c>
      <c r="E129" s="161"/>
      <c r="F129" s="140" t="str">
        <f>'BMT Template'!AP28</f>
        <v>≥80</v>
      </c>
      <c r="G129" s="140" t="str">
        <f>'BMT Template'!AO28</f>
        <v>&lt;60</v>
      </c>
      <c r="H129" s="140" t="str">
        <f>'BMT Template'!AQ28</f>
        <v>Behind</v>
      </c>
    </row>
    <row r="130" spans="2:8" ht="30" customHeight="1" thickBot="1" x14ac:dyDescent="0.3">
      <c r="B130" s="156"/>
      <c r="C130" s="158"/>
      <c r="D130" s="160" t="s">
        <v>104</v>
      </c>
      <c r="E130" s="161"/>
      <c r="F130" s="140" t="str">
        <f>'BMT Template'!AP29</f>
        <v>&lt;60</v>
      </c>
      <c r="G130" s="140" t="str">
        <f>'BMT Template'!AO29</f>
        <v>&lt;60</v>
      </c>
      <c r="H130" s="140" t="str">
        <f>'BMT Template'!AQ29</f>
        <v>On Target</v>
      </c>
    </row>
    <row r="131" spans="2:8" ht="30" customHeight="1" thickBot="1" x14ac:dyDescent="0.3">
      <c r="B131" s="156"/>
      <c r="C131" s="159"/>
      <c r="D131" s="160" t="s">
        <v>105</v>
      </c>
      <c r="E131" s="161"/>
      <c r="F131" s="140" t="str">
        <f>'BMT Template'!AP30</f>
        <v>&lt;60</v>
      </c>
      <c r="G131" s="140" t="str">
        <f>'BMT Template'!AO30</f>
        <v>&lt;60</v>
      </c>
      <c r="H131" s="140" t="str">
        <f>'BMT Template'!AQ30</f>
        <v>On Target</v>
      </c>
    </row>
    <row r="132" spans="2:8" ht="15.75" customHeight="1" thickBot="1" x14ac:dyDescent="0.3">
      <c r="B132" s="160" t="s">
        <v>34</v>
      </c>
      <c r="C132" s="162"/>
      <c r="D132" s="162"/>
      <c r="E132" s="161"/>
      <c r="F132" s="45">
        <f>'BMT Template'!AP31</f>
        <v>12</v>
      </c>
      <c r="G132" s="45">
        <f>'BMT Template'!AO31</f>
        <v>5</v>
      </c>
      <c r="H132" s="46"/>
    </row>
    <row r="133" spans="2:8" ht="15.75" customHeight="1" thickBot="1" x14ac:dyDescent="0.3">
      <c r="B133" s="160" t="s">
        <v>33</v>
      </c>
      <c r="C133" s="162"/>
      <c r="D133" s="162"/>
      <c r="E133" s="161"/>
      <c r="F133" s="45">
        <f>'BMT Template'!AP32</f>
        <v>0</v>
      </c>
      <c r="G133" s="45">
        <f>'BMT Template'!AO32</f>
        <v>11</v>
      </c>
      <c r="H133" s="46"/>
    </row>
    <row r="134" spans="2:8" ht="15.75" customHeight="1" thickBot="1" x14ac:dyDescent="0.3">
      <c r="B134" s="160" t="s">
        <v>17</v>
      </c>
      <c r="C134" s="162"/>
      <c r="D134" s="162"/>
      <c r="E134" s="161"/>
      <c r="F134" s="45">
        <f>'BMT Template'!AP33</f>
        <v>3</v>
      </c>
      <c r="G134" s="45">
        <f>'BMT Template'!AO33</f>
        <v>12</v>
      </c>
      <c r="H134" s="46"/>
    </row>
    <row r="135" spans="2:8" ht="16.2" thickBot="1" x14ac:dyDescent="0.35">
      <c r="B135" s="47"/>
      <c r="C135" s="153" t="s">
        <v>16</v>
      </c>
      <c r="D135" s="154"/>
      <c r="E135" s="155"/>
      <c r="F135" s="48">
        <f>'BMT Template'!AP34</f>
        <v>0.6607142857142857</v>
      </c>
      <c r="G135" s="48">
        <f>IFERROR('BMT Template'!AO34,"n/a")</f>
        <v>0.375</v>
      </c>
      <c r="H135" s="49"/>
    </row>
    <row r="139" spans="2:8" ht="12.75" customHeight="1" x14ac:dyDescent="0.25">
      <c r="B139" s="152" t="s">
        <v>112</v>
      </c>
      <c r="C139" s="152"/>
      <c r="D139" s="152"/>
      <c r="E139" s="152"/>
      <c r="F139" s="152"/>
      <c r="G139" s="152"/>
      <c r="H139" s="152"/>
    </row>
    <row r="140" spans="2:8" x14ac:dyDescent="0.25">
      <c r="B140" s="152"/>
      <c r="C140" s="152"/>
      <c r="D140" s="152"/>
      <c r="E140" s="152"/>
      <c r="F140" s="152"/>
      <c r="G140" s="152"/>
      <c r="H140" s="152"/>
    </row>
    <row r="141" spans="2:8" x14ac:dyDescent="0.25">
      <c r="B141" s="152"/>
      <c r="C141" s="152"/>
      <c r="D141" s="152"/>
      <c r="E141" s="152"/>
      <c r="F141" s="152"/>
      <c r="G141" s="152"/>
      <c r="H141" s="152"/>
    </row>
  </sheetData>
  <mergeCells count="63">
    <mergeCell ref="D110:E110"/>
    <mergeCell ref="D111:E111"/>
    <mergeCell ref="B104:B109"/>
    <mergeCell ref="C104:C105"/>
    <mergeCell ref="C106:C109"/>
    <mergeCell ref="D104:E104"/>
    <mergeCell ref="D105:E105"/>
    <mergeCell ref="D106:E106"/>
    <mergeCell ref="D107:E107"/>
    <mergeCell ref="D109:E109"/>
    <mergeCell ref="B110:B124"/>
    <mergeCell ref="C122:C124"/>
    <mergeCell ref="C119:C121"/>
    <mergeCell ref="C116:C118"/>
    <mergeCell ref="C113:C115"/>
    <mergeCell ref="C110:C112"/>
    <mergeCell ref="D122:E122"/>
    <mergeCell ref="D123:E123"/>
    <mergeCell ref="D124:E124"/>
    <mergeCell ref="D8:E8"/>
    <mergeCell ref="D9:E9"/>
    <mergeCell ref="D103:E103"/>
    <mergeCell ref="D118:E118"/>
    <mergeCell ref="D116:E116"/>
    <mergeCell ref="D119:E119"/>
    <mergeCell ref="D120:E120"/>
    <mergeCell ref="D121:E121"/>
    <mergeCell ref="D112:E112"/>
    <mergeCell ref="D113:E113"/>
    <mergeCell ref="D114:E114"/>
    <mergeCell ref="D115:E115"/>
    <mergeCell ref="D117:E117"/>
    <mergeCell ref="B8:C8"/>
    <mergeCell ref="B9:C9"/>
    <mergeCell ref="D108:E108"/>
    <mergeCell ref="B54:B55"/>
    <mergeCell ref="B56:B57"/>
    <mergeCell ref="B58:B59"/>
    <mergeCell ref="D10:E10"/>
    <mergeCell ref="D11:E11"/>
    <mergeCell ref="D12:E12"/>
    <mergeCell ref="D13:E13"/>
    <mergeCell ref="B10:C10"/>
    <mergeCell ref="B11:C11"/>
    <mergeCell ref="B12:C12"/>
    <mergeCell ref="B13:C13"/>
    <mergeCell ref="C18:C19"/>
    <mergeCell ref="B52:B53"/>
    <mergeCell ref="B139:H141"/>
    <mergeCell ref="C135:E135"/>
    <mergeCell ref="B125:B131"/>
    <mergeCell ref="C125:C127"/>
    <mergeCell ref="C128:C131"/>
    <mergeCell ref="D126:E126"/>
    <mergeCell ref="D127:E127"/>
    <mergeCell ref="D128:E128"/>
    <mergeCell ref="D129:E129"/>
    <mergeCell ref="D130:E130"/>
    <mergeCell ref="D131:E131"/>
    <mergeCell ref="B132:E132"/>
    <mergeCell ref="B133:E133"/>
    <mergeCell ref="B134:E134"/>
    <mergeCell ref="D125:E125"/>
  </mergeCells>
  <conditionalFormatting sqref="F104:H131 F132:F135">
    <cfRule type="containsText" dxfId="11" priority="2" operator="containsText" text="80">
      <formula>NOT(ISERROR(SEARCH("80",F104)))</formula>
    </cfRule>
    <cfRule type="containsText" dxfId="10" priority="3" operator="containsText" text="60-79">
      <formula>NOT(ISERROR(SEARCH("60-79",F104)))</formula>
    </cfRule>
    <cfRule type="containsText" dxfId="9" priority="4" operator="containsText" text="&lt;60">
      <formula>NOT(ISERROR(SEARCH("&lt;60",F104)))</formula>
    </cfRule>
  </conditionalFormatting>
  <conditionalFormatting sqref="G104:G131">
    <cfRule type="containsText" dxfId="8" priority="1" operator="containsText" text="error">
      <formula>NOT(ISERROR(SEARCH("error",G104)))</formula>
    </cfRule>
  </conditionalFormatting>
  <pageMargins left="0.7" right="0.7" top="0.75" bottom="0.75" header="0.3" footer="0.3"/>
  <pageSetup paperSize="9" scale="57" orientation="portrait" verticalDpi="4294967293" r:id="rId1"/>
  <rowBreaks count="1" manualBreakCount="1">
    <brk id="92" min="1" max="7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munications Doc" ma:contentTypeID="0x0101001CBFEB464208B44688E41FF5A592701A00B4AA9726CFB23E4B97D35313726160D9" ma:contentTypeVersion="34" ma:contentTypeDescription="" ma:contentTypeScope="" ma:versionID="15e3dd0b230370cad668612493c9dee9">
  <xsd:schema xmlns:xsd="http://www.w3.org/2001/XMLSchema" xmlns:xs="http://www.w3.org/2001/XMLSchema" xmlns:p="http://schemas.microsoft.com/office/2006/metadata/properties" xmlns:ns1="http://schemas.microsoft.com/sharepoint/v3" xmlns:ns2="809a20e0-39c4-445d-9fae-bc5a3a8d9411" targetNamespace="http://schemas.microsoft.com/office/2006/metadata/properties" ma:root="true" ma:fieldsID="7aba04b5a439ae7221ead6f4daadf9ad" ns1:_="" ns2:_="">
    <xsd:import namespace="http://schemas.microsoft.com/sharepoint/v3"/>
    <xsd:import namespace="809a20e0-39c4-445d-9fae-bc5a3a8d9411"/>
    <xsd:element name="properties">
      <xsd:complexType>
        <xsd:sequence>
          <xsd:element name="documentManagement">
            <xsd:complexType>
              <xsd:all>
                <xsd:element ref="ns2:Meeting_x0020_Date" minOccurs="0"/>
                <xsd:element ref="ns2:Meeting_x0020_Name" minOccurs="0"/>
                <xsd:element ref="ns1:Language" minOccurs="0"/>
                <xsd:element ref="ns2:Project_x0020_Lead" minOccurs="0"/>
                <xsd:element ref="ns2:Internal" minOccurs="0"/>
                <xsd:element ref="ns2:Q_x0020_Month" minOccurs="0"/>
                <xsd:element ref="ns2:Year" minOccurs="0"/>
                <xsd:element ref="ns2:Standards_x0020_Team" minOccurs="0"/>
                <xsd:element ref="ns2:Folder_x0020_1" minOccurs="0"/>
                <xsd:element ref="ns2:Folder_x0020_2" minOccurs="0"/>
                <xsd:element ref="ns2:Folder_x0020_3" minOccurs="0"/>
                <xsd:element ref="ns2:Folder_x0020_4" minOccurs="0"/>
                <xsd:element ref="ns2:Folder_x0020_5" minOccurs="0"/>
                <xsd:element ref="ns2:TaxCatchAllLabel" minOccurs="0"/>
                <xsd:element ref="ns2:d4e085e08ea64779875450f33b13070e" minOccurs="0"/>
                <xsd:element ref="ns2:mdc2b976735b4d12b5937991a31f940c" minOccurs="0"/>
                <xsd:element ref="ns2:gd2e711f46214a23af029cdfd743dd1c" minOccurs="0"/>
                <xsd:element ref="ns2:MyTaxonomyFieldTaxHTField0" minOccurs="0"/>
                <xsd:element ref="ns2:id8c9e6b276241a0b86bd1a1a9505e9c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8" nillable="true" ma:displayName="Language" ma:default="English" ma:internalName="Languag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a20e0-39c4-445d-9fae-bc5a3a8d9411" elementFormDefault="qualified">
    <xsd:import namespace="http://schemas.microsoft.com/office/2006/documentManagement/types"/>
    <xsd:import namespace="http://schemas.microsoft.com/office/infopath/2007/PartnerControls"/>
    <xsd:element name="Meeting_x0020_Date" ma:index="4" nillable="true" ma:displayName="Meeting Date" ma:format="DateOnly" ma:internalName="Meeting_x0020_Date">
      <xsd:simpleType>
        <xsd:restriction base="dms:DateTime"/>
      </xsd:simpleType>
    </xsd:element>
    <xsd:element name="Meeting_x0020_Name" ma:index="5" nillable="true" ma:displayName="Meeting Name" ma:internalName="Meeting_x0020_Name">
      <xsd:simpleType>
        <xsd:restriction base="dms:Text">
          <xsd:maxLength value="255"/>
        </xsd:restriction>
      </xsd:simpleType>
    </xsd:element>
    <xsd:element name="Project_x0020_Lead" ma:index="10" nillable="true" ma:displayName="Project Lead" ma:list="UserInfo" ma:SharePointGroup="0" ma:internalName="Project_x0020_Lead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nal" ma:index="11" nillable="true" ma:displayName="Public Facing" ma:default="0" ma:internalName="Internal">
      <xsd:simpleType>
        <xsd:restriction base="dms:Boolean"/>
      </xsd:simpleType>
    </xsd:element>
    <xsd:element name="Q_x0020_Month" ma:index="12" nillable="true" ma:displayName="Q Month" ma:default="N/A" ma:format="Dropdown" ma:internalName="Q_x0020_Month">
      <xsd:simpleType>
        <xsd:restriction base="dms:Choice">
          <xsd:enumeration value="N/A"/>
          <xsd:enumeration value="Q1"/>
          <xsd:enumeration value="01. April"/>
          <xsd:enumeration value="02. May"/>
          <xsd:enumeration value="03. June"/>
          <xsd:enumeration value="Q2"/>
          <xsd:enumeration value="04. July"/>
          <xsd:enumeration value="05. August"/>
          <xsd:enumeration value="06. September"/>
          <xsd:enumeration value="Q3"/>
          <xsd:enumeration value="07. October"/>
          <xsd:enumeration value="08. November"/>
          <xsd:enumeration value="09. December"/>
          <xsd:enumeration value="Q4"/>
          <xsd:enumeration value="10. January"/>
          <xsd:enumeration value="11. February"/>
          <xsd:enumeration value="12. March"/>
        </xsd:restriction>
      </xsd:simpleType>
    </xsd:element>
    <xsd:element name="Year" ma:index="13" nillable="true" ma:displayName="Year" ma:default="2014" ma:format="Dropdown" ma:internalName="Year">
      <xsd:simpleType>
        <xsd:restriction base="dms:Choice">
          <xsd:enumeration value="N/A"/>
          <xsd:enumeration value="2008"/>
          <xsd:enumeration value="2009"/>
          <xsd:enumeration value="2010"/>
          <xsd:enumeration value="2011"/>
          <xsd:enumeration value="2011-2012"/>
          <xsd:enumeration value="2012"/>
          <xsd:enumeration value="2012-2013"/>
          <xsd:enumeration value="2013"/>
          <xsd:enumeration value="2013-2014"/>
          <xsd:enumeration value="2014"/>
          <xsd:enumeration value="2014-2015"/>
          <xsd:enumeration value="2015"/>
          <xsd:enumeration value="2015-2016"/>
          <xsd:enumeration value="2016"/>
          <xsd:enumeration value="2016-2017"/>
          <xsd:enumeration value="2017"/>
          <xsd:enumeration value="2017-2018"/>
        </xsd:restriction>
      </xsd:simpleType>
    </xsd:element>
    <xsd:element name="Standards_x0020_Team" ma:index="14" nillable="true" ma:displayName="Standards Team" ma:internalName="Standards_x0020_Team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Developing World"/>
                    <xsd:enumeration value="Fisheries"/>
                    <xsd:enumeration value="Policy"/>
                    <xsd:enumeration value="Product Integrity"/>
                    <xsd:enumeration value="RCT"/>
                    <xsd:enumeration value="Standards"/>
                  </xsd:restriction>
                </xsd:simpleType>
              </xsd:element>
            </xsd:sequence>
          </xsd:extension>
        </xsd:complexContent>
      </xsd:complexType>
    </xsd:element>
    <xsd:element name="Folder_x0020_1" ma:index="15" nillable="true" ma:displayName="Folder 1" ma:internalName="Folder_x0020_1">
      <xsd:simpleType>
        <xsd:restriction base="dms:Text">
          <xsd:maxLength value="255"/>
        </xsd:restriction>
      </xsd:simpleType>
    </xsd:element>
    <xsd:element name="Folder_x0020_2" ma:index="16" nillable="true" ma:displayName="Folder 2" ma:internalName="Folder_x0020_2">
      <xsd:simpleType>
        <xsd:restriction base="dms:Text">
          <xsd:maxLength value="255"/>
        </xsd:restriction>
      </xsd:simpleType>
    </xsd:element>
    <xsd:element name="Folder_x0020_3" ma:index="17" nillable="true" ma:displayName="Folder 3" ma:internalName="Folder_x0020_3">
      <xsd:simpleType>
        <xsd:restriction base="dms:Text">
          <xsd:maxLength value="255"/>
        </xsd:restriction>
      </xsd:simpleType>
    </xsd:element>
    <xsd:element name="Folder_x0020_4" ma:index="18" nillable="true" ma:displayName="Folder 4" ma:internalName="Folder_x0020_4">
      <xsd:simpleType>
        <xsd:restriction base="dms:Text">
          <xsd:maxLength value="255"/>
        </xsd:restriction>
      </xsd:simpleType>
    </xsd:element>
    <xsd:element name="Folder_x0020_5" ma:index="19" nillable="true" ma:displayName="Folder 5" ma:internalName="Folder_x0020_5">
      <xsd:simpleType>
        <xsd:restriction base="dms:Text">
          <xsd:maxLength value="255"/>
        </xsd:restriction>
      </xsd:simpleType>
    </xsd:element>
    <xsd:element name="TaxCatchAllLabel" ma:index="20" nillable="true" ma:displayName="Taxonomy Catch All Column1" ma:hidden="true" ma:list="{5c4c574d-f793-491d-8e9f-462fe7ef5a78}" ma:internalName="TaxCatchAllLabel" ma:readOnly="true" ma:showField="CatchAllDataLabel" ma:web="809a20e0-39c4-445d-9fae-bc5a3a8d9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4e085e08ea64779875450f33b13070e" ma:index="22" nillable="true" ma:taxonomy="true" ma:internalName="d4e085e08ea64779875450f33b13070e" ma:taxonomyFieldName="Project_x0020_Name" ma:displayName="Project Name" ma:indexed="true" ma:default="" ma:fieldId="{d4e085e0-8ea6-4779-8754-50f33b13070e}" ma:sspId="3b4ea171-cbb9-471c-a9a9-0b2341ade09c" ma:termSetId="44e3f15c-d69b-4397-a2f1-e90b3f6c4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c2b976735b4d12b5937991a31f940c" ma:index="24" nillable="true" ma:taxonomy="true" ma:internalName="mdc2b976735b4d12b5937991a31f940c" ma:taxonomyFieldName="Audience" ma:displayName="Audience" ma:default="" ma:fieldId="{6dc2b976-735b-4d12-b593-7991a31f940c}" ma:sspId="3b4ea171-cbb9-471c-a9a9-0b2341ade09c" ma:termSetId="02d9312e-98ce-49fb-97bb-bc578f9747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2e711f46214a23af029cdfd743dd1c" ma:index="27" nillable="true" ma:taxonomy="true" ma:internalName="gd2e711f46214a23af029cdfd743dd1c" ma:taxonomyFieldName="Standards_x0020_Doc_x0020_Type1" ma:displayName="Standards Doc Type" ma:default="" ma:fieldId="{0d2e711f-4621-4a23-af02-9cdfd743dd1c}" ma:sspId="3b4ea171-cbb9-471c-a9a9-0b2341ade09c" ma:termSetId="bc3b6c76-07c1-48cb-a08d-f0710944d5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yTaxonomyFieldTaxHTField0" ma:index="30" nillable="true" ma:taxonomy="true" ma:internalName="MyTaxonomyFieldTaxHTField0" ma:taxonomyFieldName="MSCLocation" ma:displayName="Location" ma:fieldId="{8e9022b8-19e8-41da-8dc2-ced13a5e94a8}" ma:sspId="3b4ea171-cbb9-471c-a9a9-0b2341ade09c" ma:termSetId="6fed0f4b-0e9b-4910-a0d8-a7f1207b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8c9e6b276241a0b86bd1a1a9505e9c" ma:index="31" nillable="true" ma:taxonomy="true" ma:internalName="id8c9e6b276241a0b86bd1a1a9505e9c" ma:taxonomyFieldName="Comms_x0020_Doc_x0020_Type" ma:displayName="Comms Doc Type" ma:default="" ma:fieldId="{2d8c9e6b-2762-41a0-b86b-d1a1a9505e9c}" ma:sspId="3b4ea171-cbb9-471c-a9a9-0b2341ade09c" ma:termSetId="bc3b6c76-07c1-48cb-a08d-f0710944d524" ma:anchorId="3673fa65-ab5f-42a4-a760-93fc71f979fb" ma:open="false" ma:isKeyword="false">
      <xsd:complexType>
        <xsd:sequence>
          <xsd:element ref="pc:Terms" minOccurs="0" maxOccurs="1"/>
        </xsd:sequence>
      </xsd:complexType>
    </xsd:element>
    <xsd:element name="TaxCatchAll" ma:index="32" nillable="true" ma:displayName="Taxonomy Catch All Column" ma:hidden="true" ma:list="{5c4c574d-f793-491d-8e9f-462fe7ef5a78}" ma:internalName="TaxCatchAll" ma:showField="CatchAllData" ma:web="809a20e0-39c4-445d-9fae-bc5a3a8d9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>
  <documentManagement>
    <id8c9e6b276241a0b86bd1a1a9505e9c xmlns="809a20e0-39c4-445d-9fae-bc5a3a8d9411">
      <Terms xmlns="http://schemas.microsoft.com/office/infopath/2007/PartnerControls">
        <TermInfo>
          <TermName>Publication</TermName>
          <TermId>019bd25a-55cb-49ee-ac77-2693a7f2640e</TermId>
        </TermInfo>
      </Terms>
    </id8c9e6b276241a0b86bd1a1a9505e9c>
    <Year xmlns="809a20e0-39c4-445d-9fae-bc5a3a8d9411" xsi:nil="true"/>
    <d4e085e08ea64779875450f33b13070e xmlns="809a20e0-39c4-445d-9fae-bc5a3a8d9411">
      <Terms xmlns="http://schemas.microsoft.com/office/infopath/2007/PartnerControls"/>
    </d4e085e08ea64779875450f33b13070e>
    <Q_x0020_Month xmlns="809a20e0-39c4-445d-9fae-bc5a3a8d9411" xsi:nil="true"/>
    <Project_x0020_Lead xmlns="809a20e0-39c4-445d-9fae-bc5a3a8d9411">
      <UserInfo>
        <DisplayName/>
        <AccountId xsi:nil="true"/>
        <AccountType/>
      </UserInfo>
    </Project_x0020_Lead>
    <MyTaxonomyFieldTaxHTField0 xmlns="809a20e0-39c4-445d-9fae-bc5a3a8d9411">
      <Terms xmlns="http://schemas.microsoft.com/office/infopath/2007/PartnerControls">
        <TermInfo>
          <TermName>Global</TermName>
          <TermId>884f2976-6ea8-46b7-bd2e-687efde62a06</TermId>
        </TermInfo>
      </Terms>
    </MyTaxonomyFieldTaxHTField0>
    <gd2e711f46214a23af029cdfd743dd1c xmlns="809a20e0-39c4-445d-9fae-bc5a3a8d9411">
      <Terms xmlns="http://schemas.microsoft.com/office/infopath/2007/PartnerControls"/>
    </gd2e711f46214a23af029cdfd743dd1c>
    <mdc2b976735b4d12b5937991a31f940c xmlns="809a20e0-39c4-445d-9fae-bc5a3a8d9411">
      <Terms xmlns="http://schemas.microsoft.com/office/infopath/2007/PartnerControls"/>
    </mdc2b976735b4d12b5937991a31f940c>
    <Standards_x0020_Team xmlns="809a20e0-39c4-445d-9fae-bc5a3a8d9411">
      <Value>Developing World</Value>
    </Standards_x0020_Team>
    <Meeting_x0020_Date xmlns="809a20e0-39c4-445d-9fae-bc5a3a8d9411" xsi:nil="true"/>
    <Folder_x0020_3 xmlns="809a20e0-39c4-445d-9fae-bc5a3a8d9411">BMT 2.0 update</Folder_x0020_3>
    <Folder_x0020_2 xmlns="809a20e0-39c4-445d-9fae-bc5a3a8d9411">2. Publication under development</Folder_x0020_2>
    <Folder_x0020_5 xmlns="809a20e0-39c4-445d-9fae-bc5a3a8d9411" xsi:nil="true"/>
    <Folder_x0020_4 xmlns="809a20e0-39c4-445d-9fae-bc5a3a8d9411" xsi:nil="true"/>
    <Folder_x0020_1 xmlns="809a20e0-39c4-445d-9fae-bc5a3a8d9411">5. DW Publications</Folder_x0020_1>
    <Meeting_x0020_Name xmlns="809a20e0-39c4-445d-9fae-bc5a3a8d9411" xsi:nil="true"/>
    <Language xmlns="http://schemas.microsoft.com/sharepoint/v3" xsi:nil="true"/>
    <TaxCatchAll xmlns="809a20e0-39c4-445d-9fae-bc5a3a8d9411">
      <Value>209</Value>
      <Value>5</Value>
    </TaxCatchAll>
    <Internal xmlns="809a20e0-39c4-445d-9fae-bc5a3a8d9411">false</Internal>
  </documentManagement>
</p:properties>
</file>

<file path=customXml/itemProps1.xml><?xml version="1.0" encoding="utf-8"?>
<ds:datastoreItem xmlns:ds="http://schemas.openxmlformats.org/officeDocument/2006/customXml" ds:itemID="{7540E3EC-5915-4980-87CC-937692C32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9a20e0-39c4-445d-9fae-bc5a3a8d9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319DE-0C18-40DB-9A23-D61FD7F05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8A752D-3059-4A5B-BB17-E0E4357E5C20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1F173EA-9DB6-4BF3-8D6A-36682579E828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809a20e0-39c4-445d-9fae-bc5a3a8d941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BMT Template</vt:lpstr>
      <vt:lpstr>BMT Dashboard</vt:lpstr>
      <vt:lpstr>'BMT Dashboard'!Area_de_impressao</vt:lpstr>
      <vt:lpstr>'BMT Template'!Area_de_impressao</vt:lpstr>
      <vt:lpstr>Expected</vt:lpstr>
      <vt:lpstr>ValidDepts</vt:lpstr>
      <vt:lpstr>ValidScoringLevels</vt:lpstr>
      <vt:lpstr>Year1Range</vt:lpstr>
      <vt:lpstr>Year2Range</vt:lpstr>
      <vt:lpstr>Year3Range</vt:lpstr>
      <vt:lpstr>Year4Range</vt:lpstr>
      <vt:lpstr>Year5Range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MSC Benchmarking and Tracking Tool (BMT) v1.02</dc:title>
  <dc:creator>cassie.leisk</dc:creator>
  <cp:lastModifiedBy>Rochelle Cruz</cp:lastModifiedBy>
  <dcterms:created xsi:type="dcterms:W3CDTF">2013-05-08T10:03:44Z</dcterms:created>
  <dcterms:modified xsi:type="dcterms:W3CDTF">2024-05-07T19:10:15Z</dcterms:modified>
  <dc:language>English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0x0101001CBFEB464208B44688E41FF5A592701A00B4AA9726CFB23E4B97D35313726160D9</vt:lpwstr>
  </property>
  <property fmtid="{D5CDD505-2E9C-101B-9397-08002B2CF9AE}" pid="3" name="Comms_x0020_Doc_x0020_Type">
    <vt:lpwstr>209;#Publication|019bd25a-55cb-49ee-ac77-2693a7f2640e</vt:lpwstr>
  </property>
  <property fmtid="{D5CDD505-2E9C-101B-9397-08002B2CF9AE}" pid="4" name="Project_x0020_Name">
    <vt:lpwstr/>
  </property>
  <property fmtid="{D5CDD505-2E9C-101B-9397-08002B2CF9AE}" pid="5" name="Standards_x0020_Doc_x0020_Type1">
    <vt:lpwstr/>
  </property>
  <property fmtid="{D5CDD505-2E9C-101B-9397-08002B2CF9AE}" pid="6" name="Comms Doc Type">
    <vt:lpwstr>209;#Publication|019bd25a-55cb-49ee-ac77-2693a7f2640e</vt:lpwstr>
  </property>
  <property fmtid="{D5CDD505-2E9C-101B-9397-08002B2CF9AE}" pid="7" name="Project Name">
    <vt:lpwstr/>
  </property>
  <property fmtid="{D5CDD505-2E9C-101B-9397-08002B2CF9AE}" pid="8" name="Standards Doc Type1">
    <vt:lpwstr/>
  </property>
  <property fmtid="{D5CDD505-2E9C-101B-9397-08002B2CF9AE}" pid="9" name="Audience">
    <vt:lpwstr/>
  </property>
  <property fmtid="{D5CDD505-2E9C-101B-9397-08002B2CF9AE}" pid="10" name="MSCLocation">
    <vt:lpwstr>5;#Global|884f2976-6ea8-46b7-bd2e-687efde62a06</vt:lpwstr>
  </property>
</Properties>
</file>